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105" windowWidth="11295" windowHeight="6750" tabRatio="601"/>
  </bookViews>
  <sheets>
    <sheet name="Jurisd Contrib-FY2011 Table 2" sheetId="8" r:id="rId1"/>
  </sheets>
  <definedNames>
    <definedName name="_xlnm.Print_Area" localSheetId="0">'Jurisd Contrib-FY2011 Table 2'!$A$1:$R$50</definedName>
  </definedNames>
  <calcPr calcId="125725"/>
</workbook>
</file>

<file path=xl/calcChain.xml><?xml version="1.0" encoding="utf-8"?>
<calcChain xmlns="http://schemas.openxmlformats.org/spreadsheetml/2006/main">
  <c r="F33" i="8"/>
  <c r="C33"/>
  <c r="B33"/>
  <c r="H33"/>
  <c r="Q14"/>
  <c r="P14"/>
  <c r="O14"/>
  <c r="N14"/>
  <c r="M14"/>
  <c r="L14"/>
  <c r="K14"/>
  <c r="J14"/>
  <c r="I14"/>
  <c r="H14"/>
  <c r="G14"/>
  <c r="F14"/>
  <c r="E14"/>
  <c r="D14"/>
  <c r="C14"/>
  <c r="B14"/>
  <c r="Q13"/>
  <c r="P13"/>
  <c r="O13"/>
  <c r="N13"/>
  <c r="M13"/>
  <c r="L13"/>
  <c r="K13"/>
  <c r="J13"/>
  <c r="I13"/>
  <c r="H13"/>
  <c r="G13"/>
  <c r="F13"/>
  <c r="E13"/>
  <c r="D13"/>
  <c r="C13"/>
  <c r="B13"/>
  <c r="N25"/>
  <c r="M25"/>
  <c r="H25"/>
  <c r="F25"/>
  <c r="R10"/>
  <c r="Q16" s="1"/>
  <c r="Q19" s="1"/>
  <c r="Q38" s="1"/>
  <c r="R14"/>
  <c r="B36"/>
  <c r="C36"/>
  <c r="D20"/>
  <c r="D39"/>
  <c r="C32"/>
  <c r="C35"/>
  <c r="F24"/>
  <c r="F32"/>
  <c r="F35"/>
  <c r="H24"/>
  <c r="H32"/>
  <c r="H35"/>
  <c r="M24"/>
  <c r="M35"/>
  <c r="N24"/>
  <c r="N35"/>
  <c r="B32"/>
  <c r="B35"/>
  <c r="D19"/>
  <c r="R25"/>
  <c r="R11"/>
  <c r="Q17" s="1"/>
  <c r="Q20" s="1"/>
  <c r="Q39" s="1"/>
  <c r="R29"/>
  <c r="R24"/>
  <c r="R13"/>
  <c r="D38"/>
  <c r="R32"/>
  <c r="R28"/>
  <c r="R33"/>
  <c r="R35"/>
  <c r="N36"/>
  <c r="M36"/>
  <c r="H36"/>
  <c r="F36"/>
  <c r="R36"/>
  <c r="B16" l="1"/>
  <c r="C16"/>
  <c r="C19" s="1"/>
  <c r="C38" s="1"/>
  <c r="E16"/>
  <c r="E19" s="1"/>
  <c r="E38" s="1"/>
  <c r="F16"/>
  <c r="F19" s="1"/>
  <c r="F38" s="1"/>
  <c r="G16"/>
  <c r="G19" s="1"/>
  <c r="G38" s="1"/>
  <c r="H16"/>
  <c r="H19" s="1"/>
  <c r="H38" s="1"/>
  <c r="I16"/>
  <c r="I19" s="1"/>
  <c r="I38" s="1"/>
  <c r="J16"/>
  <c r="J19" s="1"/>
  <c r="J38" s="1"/>
  <c r="K16"/>
  <c r="K19" s="1"/>
  <c r="K38" s="1"/>
  <c r="L16"/>
  <c r="L19" s="1"/>
  <c r="L38" s="1"/>
  <c r="M16"/>
  <c r="M19" s="1"/>
  <c r="M38" s="1"/>
  <c r="N16"/>
  <c r="N19" s="1"/>
  <c r="N38" s="1"/>
  <c r="O16"/>
  <c r="O19" s="1"/>
  <c r="O38" s="1"/>
  <c r="P16"/>
  <c r="P19" s="1"/>
  <c r="P38" s="1"/>
  <c r="B17"/>
  <c r="C17"/>
  <c r="C20" s="1"/>
  <c r="C39" s="1"/>
  <c r="E17"/>
  <c r="E20" s="1"/>
  <c r="E39" s="1"/>
  <c r="F17"/>
  <c r="F20" s="1"/>
  <c r="F39" s="1"/>
  <c r="G17"/>
  <c r="G20" s="1"/>
  <c r="G39" s="1"/>
  <c r="H17"/>
  <c r="H20" s="1"/>
  <c r="H39" s="1"/>
  <c r="I17"/>
  <c r="I20" s="1"/>
  <c r="I39" s="1"/>
  <c r="J17"/>
  <c r="J20" s="1"/>
  <c r="J39" s="1"/>
  <c r="K17"/>
  <c r="K20" s="1"/>
  <c r="K39" s="1"/>
  <c r="L17"/>
  <c r="L20" s="1"/>
  <c r="L39" s="1"/>
  <c r="M17"/>
  <c r="M20" s="1"/>
  <c r="M39" s="1"/>
  <c r="N17"/>
  <c r="N20" s="1"/>
  <c r="N39" s="1"/>
  <c r="O17"/>
  <c r="O20" s="1"/>
  <c r="O39" s="1"/>
  <c r="P17"/>
  <c r="P20" s="1"/>
  <c r="P39" s="1"/>
  <c r="R17" l="1"/>
  <c r="R20" s="1"/>
  <c r="R39" s="1"/>
  <c r="B20"/>
  <c r="B39" s="1"/>
  <c r="R16"/>
  <c r="R19" s="1"/>
  <c r="R38" s="1"/>
  <c r="B19"/>
  <c r="B38" s="1"/>
</calcChain>
</file>

<file path=xl/sharedStrings.xml><?xml version="1.0" encoding="utf-8"?>
<sst xmlns="http://schemas.openxmlformats.org/spreadsheetml/2006/main" count="65" uniqueCount="55">
  <si>
    <t xml:space="preserve">     POPULATION-BASED</t>
  </si>
  <si>
    <t>COLLEGE</t>
  </si>
  <si>
    <t>FAIRFAX</t>
  </si>
  <si>
    <t xml:space="preserve">  FALLS</t>
  </si>
  <si>
    <t>GAITHERS</t>
  </si>
  <si>
    <t>GREEN</t>
  </si>
  <si>
    <t>ROCK</t>
  </si>
  <si>
    <t>TAKOMA</t>
  </si>
  <si>
    <t xml:space="preserve"> ADJ POPULATION</t>
  </si>
  <si>
    <t>ALEX</t>
  </si>
  <si>
    <t>ARL</t>
  </si>
  <si>
    <t>BOWIE</t>
  </si>
  <si>
    <t>PARK</t>
  </si>
  <si>
    <t>DC</t>
  </si>
  <si>
    <t>CITY</t>
  </si>
  <si>
    <t>FFx CO</t>
  </si>
  <si>
    <t>CHURCH</t>
  </si>
  <si>
    <t>BURG</t>
  </si>
  <si>
    <t>BELT</t>
  </si>
  <si>
    <t>LOUDOUN</t>
  </si>
  <si>
    <t>MC</t>
  </si>
  <si>
    <t>PG</t>
  </si>
  <si>
    <t>PW</t>
  </si>
  <si>
    <t>VILLE</t>
  </si>
  <si>
    <t xml:space="preserve">  &amp; JURISDICTION</t>
  </si>
  <si>
    <t>POPULATION ADJUSTED FOR BUDGET</t>
  </si>
  <si>
    <t>SPECIAL SUB REGIONAL</t>
  </si>
  <si>
    <t xml:space="preserve">  </t>
  </si>
  <si>
    <t xml:space="preserve">    CONSOLIDATED ENVIRONMENTAL PROGRAMS'</t>
  </si>
  <si>
    <t xml:space="preserve">          REGIONAL AND SUBREGIONAL FUNDS</t>
  </si>
  <si>
    <t xml:space="preserve">                           TABLE 2 </t>
  </si>
  <si>
    <t>ADJ POPULATION FY10 (1)</t>
  </si>
  <si>
    <t xml:space="preserve">                                '10</t>
  </si>
  <si>
    <t>NOTES:</t>
  </si>
  <si>
    <t>(1) Adjusted population figures for Maryland counties reflect net population after deduction of city populations within their boundaries.  Virginia county and city populations are counted separately and thus do not have to be adjusted.</t>
  </si>
  <si>
    <t>Note:  DC-WASA pays for 100% of the District's share of the RWF.  WSSC pays for 100% of Prince George's and Montgomery Counties' shares of the RWF, as well as 100% of the shares for five additional Maryland jurisdictions (i.e., Bowie, College Park, Gaithersburg, Greenbelt, and Takoma Park).</t>
  </si>
  <si>
    <t xml:space="preserve">  BLUE PLAINS SUPPORT (4)</t>
  </si>
  <si>
    <t xml:space="preserve">  WATER FUND (2)     '10</t>
  </si>
  <si>
    <t xml:space="preserve">  ANAC RESTORATION FUND (5)</t>
  </si>
  <si>
    <t xml:space="preserve">  I-95 TECHNICAL COMM. (6)</t>
  </si>
  <si>
    <t>GRAND TOTAL       '10</t>
  </si>
  <si>
    <t>(2) Regional Water Fund allocation formula for the Blue Plains Users (per Section 9 of the 1985 IMA, and codified under CBPC By-laws) is 80% of the RWF:  District of Columbia (DC) (20%), Montgomery County (20%), Prince George's County (20%) and Fairfax County (20%).  Remaining jurisdictions' share is 20% by adjusted populations for participating jurisdictions.</t>
  </si>
  <si>
    <t>(6) Allocation per agreement of signatory members to I-95 Landfill agreement.</t>
  </si>
  <si>
    <t xml:space="preserve">(3) Regional Environmental Fund contributions are calculated on a prorata share of the region's population for participating jurisdictions. </t>
  </si>
  <si>
    <t>(4) Blue Plains User's Support allocated according to Section 9 of the IMA of 1985 (i.e., based on 370 MGD flow allocations; with WSSC's share sub-allocated at 63% to Montgomery County and 37% to Prince George's County).</t>
  </si>
  <si>
    <t xml:space="preserve">                                '11</t>
  </si>
  <si>
    <t xml:space="preserve"> FY10/FY11 TOTAL</t>
  </si>
  <si>
    <t xml:space="preserve">  WATER FUND (2)     '11</t>
  </si>
  <si>
    <r>
      <t xml:space="preserve">  ENVIR FUND </t>
    </r>
    <r>
      <rPr>
        <b/>
        <sz val="8"/>
        <rFont val="Arial"/>
        <family val="2"/>
      </rPr>
      <t>(3)</t>
    </r>
    <r>
      <rPr>
        <sz val="8"/>
        <rFont val="Arial"/>
        <family val="2"/>
      </rPr>
      <t xml:space="preserve">   '10</t>
    </r>
  </si>
  <si>
    <t xml:space="preserve">  ENVIR FUND (3)   '11</t>
  </si>
  <si>
    <t>GRAND TOTAL       '11</t>
  </si>
  <si>
    <t>ADJ POPULATION FY11 (1)</t>
  </si>
  <si>
    <t xml:space="preserve">     FY 2011 SCHEDULE OF LOCAL GOVERNMENT CONTRIBUTIONS TO</t>
  </si>
  <si>
    <t>(as of 5/10/10)</t>
  </si>
  <si>
    <t>(5) Allocation per agreement of signatory members of Anacostia Watershed Restoration Partnership.  The State of Maryland also has an equal share which is not shown.</t>
  </si>
</sst>
</file>

<file path=xl/styles.xml><?xml version="1.0" encoding="utf-8"?>
<styleSheet xmlns="http://schemas.openxmlformats.org/spreadsheetml/2006/main">
  <numFmts count="2">
    <numFmt numFmtId="164" formatCode="&quot;$&quot;#,##0;\-&quot;$&quot;#,##0"/>
    <numFmt numFmtId="165" formatCode="&quot;$&quot;#,##0"/>
  </numFmts>
  <fonts count="4">
    <font>
      <sz val="8"/>
      <name val="Arial"/>
      <family val="2"/>
    </font>
    <font>
      <sz val="8"/>
      <name val="Arial"/>
      <family val="2"/>
    </font>
    <font>
      <b/>
      <sz val="8"/>
      <name val="Arial"/>
      <family val="2"/>
    </font>
    <font>
      <i/>
      <sz val="8"/>
      <name val="Arial"/>
      <family val="2"/>
    </font>
  </fonts>
  <fills count="5">
    <fill>
      <patternFill patternType="none"/>
    </fill>
    <fill>
      <patternFill patternType="gray125"/>
    </fill>
    <fill>
      <patternFill patternType="solid">
        <fgColor indexed="9"/>
        <bgColor indexed="8"/>
      </patternFill>
    </fill>
    <fill>
      <patternFill patternType="solid">
        <fgColor theme="0"/>
        <bgColor indexed="64"/>
      </patternFill>
    </fill>
    <fill>
      <patternFill patternType="solid">
        <fgColor theme="0"/>
        <bgColor indexed="8"/>
      </patternFill>
    </fill>
  </fills>
  <borders count="2">
    <border>
      <left/>
      <right/>
      <top/>
      <bottom/>
      <diagonal/>
    </border>
    <border>
      <left/>
      <right/>
      <top/>
      <bottom style="thin">
        <color indexed="0"/>
      </bottom>
      <diagonal/>
    </border>
  </borders>
  <cellStyleXfs count="1">
    <xf numFmtId="165" fontId="0" fillId="0" borderId="0"/>
  </cellStyleXfs>
  <cellXfs count="49">
    <xf numFmtId="165" fontId="0" fillId="0" borderId="0" xfId="0"/>
    <xf numFmtId="165" fontId="0" fillId="0" borderId="0" xfId="0" applyBorder="1"/>
    <xf numFmtId="165" fontId="1" fillId="0" borderId="0" xfId="0" applyFont="1"/>
    <xf numFmtId="165" fontId="1" fillId="0" borderId="0" xfId="0" applyFont="1" applyAlignment="1">
      <alignment horizontal="center"/>
    </xf>
    <xf numFmtId="165" fontId="1" fillId="0" borderId="0" xfId="0" applyFont="1" applyBorder="1" applyAlignment="1">
      <alignment horizontal="center"/>
    </xf>
    <xf numFmtId="165" fontId="1" fillId="0" borderId="0" xfId="0" applyFont="1" applyBorder="1"/>
    <xf numFmtId="165" fontId="1" fillId="0" borderId="0" xfId="0" applyFont="1" applyBorder="1" applyAlignment="1"/>
    <xf numFmtId="165" fontId="1" fillId="2" borderId="1" xfId="0" applyFont="1" applyFill="1" applyBorder="1"/>
    <xf numFmtId="165" fontId="1" fillId="2" borderId="1" xfId="0" applyFont="1" applyFill="1" applyBorder="1" applyAlignment="1">
      <alignment horizontal="center"/>
    </xf>
    <xf numFmtId="164" fontId="1" fillId="0" borderId="0" xfId="0" applyNumberFormat="1" applyFont="1" applyBorder="1"/>
    <xf numFmtId="165" fontId="1" fillId="2" borderId="0" xfId="0" applyFont="1" applyFill="1" applyBorder="1"/>
    <xf numFmtId="165" fontId="0" fillId="0" borderId="0" xfId="0" applyAlignment="1">
      <alignment horizontal="center"/>
    </xf>
    <xf numFmtId="3" fontId="1" fillId="2" borderId="0" xfId="0" applyNumberFormat="1" applyFont="1" applyFill="1" applyBorder="1"/>
    <xf numFmtId="3" fontId="0" fillId="0" borderId="0" xfId="0" applyNumberFormat="1"/>
    <xf numFmtId="165" fontId="0" fillId="0" borderId="0" xfId="0" applyFont="1" applyBorder="1"/>
    <xf numFmtId="165" fontId="0" fillId="0" borderId="0" xfId="0" applyFont="1"/>
    <xf numFmtId="165" fontId="2" fillId="0" borderId="0" xfId="0" applyFont="1" applyBorder="1"/>
    <xf numFmtId="165" fontId="2" fillId="2" borderId="0" xfId="0" applyFont="1" applyFill="1" applyBorder="1"/>
    <xf numFmtId="165" fontId="2" fillId="0" borderId="0" xfId="0" applyFont="1" applyAlignment="1">
      <alignment horizontal="center"/>
    </xf>
    <xf numFmtId="165" fontId="2" fillId="0" borderId="0" xfId="0" applyFont="1"/>
    <xf numFmtId="164" fontId="2" fillId="0" borderId="0" xfId="0" applyNumberFormat="1" applyFont="1" applyBorder="1"/>
    <xf numFmtId="165" fontId="2" fillId="0" borderId="0" xfId="0" applyFont="1" applyBorder="1" applyAlignment="1">
      <alignment horizontal="right"/>
    </xf>
    <xf numFmtId="165" fontId="0" fillId="0" borderId="0" xfId="0" applyBorder="1" applyAlignment="1">
      <alignment horizontal="center"/>
    </xf>
    <xf numFmtId="165" fontId="0" fillId="2" borderId="0" xfId="0" applyFill="1" applyBorder="1"/>
    <xf numFmtId="3" fontId="0" fillId="0" borderId="0" xfId="0" applyNumberFormat="1" applyFill="1"/>
    <xf numFmtId="164" fontId="1" fillId="0" borderId="0" xfId="0" applyNumberFormat="1" applyFont="1" applyFill="1" applyBorder="1"/>
    <xf numFmtId="165" fontId="1" fillId="3" borderId="0" xfId="0" applyFont="1" applyFill="1" applyBorder="1"/>
    <xf numFmtId="165" fontId="0" fillId="3" borderId="0" xfId="0" applyFill="1" applyAlignment="1">
      <alignment horizontal="center"/>
    </xf>
    <xf numFmtId="165" fontId="3" fillId="3" borderId="0" xfId="0" applyFont="1" applyFill="1" applyAlignment="1">
      <alignment horizontal="center"/>
    </xf>
    <xf numFmtId="165" fontId="2" fillId="3" borderId="0" xfId="0" applyFont="1" applyFill="1" applyBorder="1" applyAlignment="1">
      <alignment horizontal="center"/>
    </xf>
    <xf numFmtId="164" fontId="1" fillId="3" borderId="0" xfId="0" applyNumberFormat="1" applyFont="1" applyFill="1" applyBorder="1"/>
    <xf numFmtId="164" fontId="2" fillId="3" borderId="0" xfId="0" applyNumberFormat="1" applyFont="1" applyFill="1" applyBorder="1"/>
    <xf numFmtId="165" fontId="0" fillId="3" borderId="0" xfId="0" applyFont="1" applyFill="1" applyBorder="1"/>
    <xf numFmtId="165" fontId="2" fillId="3" borderId="0" xfId="0" applyFont="1" applyFill="1" applyBorder="1" applyAlignment="1">
      <alignment horizontal="right"/>
    </xf>
    <xf numFmtId="165" fontId="0" fillId="3" borderId="0" xfId="0" applyFill="1" applyBorder="1" applyAlignment="1">
      <alignment horizontal="center"/>
    </xf>
    <xf numFmtId="165" fontId="1" fillId="4" borderId="1" xfId="0" applyFont="1" applyFill="1" applyBorder="1"/>
    <xf numFmtId="165" fontId="0" fillId="4" borderId="0" xfId="0" applyFill="1" applyBorder="1"/>
    <xf numFmtId="164" fontId="1" fillId="4" borderId="0" xfId="0" applyNumberFormat="1" applyFont="1" applyFill="1" applyBorder="1"/>
    <xf numFmtId="165" fontId="2" fillId="4" borderId="0" xfId="0" applyFont="1" applyFill="1" applyBorder="1"/>
    <xf numFmtId="164" fontId="2" fillId="4" borderId="0" xfId="0" applyNumberFormat="1" applyFont="1" applyFill="1" applyBorder="1"/>
    <xf numFmtId="165" fontId="1" fillId="4" borderId="0" xfId="0" applyFont="1" applyFill="1" applyBorder="1"/>
    <xf numFmtId="165" fontId="2" fillId="3" borderId="0" xfId="0" applyFont="1" applyFill="1" applyBorder="1" applyAlignment="1">
      <alignment vertical="center" wrapText="1"/>
    </xf>
    <xf numFmtId="165" fontId="0" fillId="3" borderId="0" xfId="0" applyFont="1" applyFill="1" applyBorder="1" applyAlignment="1">
      <alignment vertical="center" wrapText="1"/>
    </xf>
    <xf numFmtId="165" fontId="0" fillId="3" borderId="0" xfId="0" applyFill="1"/>
    <xf numFmtId="165" fontId="0" fillId="3" borderId="0" xfId="0" applyFill="1" applyAlignment="1">
      <alignment vertical="center" wrapText="1"/>
    </xf>
    <xf numFmtId="165" fontId="0" fillId="3" borderId="0" xfId="0" applyFont="1" applyFill="1" applyAlignment="1">
      <alignment vertical="center" wrapText="1"/>
    </xf>
    <xf numFmtId="165" fontId="0" fillId="3" borderId="0" xfId="0" applyFont="1" applyFill="1" applyBorder="1" applyAlignment="1">
      <alignment vertical="center" wrapText="1"/>
    </xf>
    <xf numFmtId="165" fontId="0" fillId="3" borderId="0" xfId="0" applyFont="1" applyFill="1" applyBorder="1" applyAlignment="1">
      <alignment vertical="top" wrapText="1"/>
    </xf>
    <xf numFmtId="165" fontId="0" fillId="3" borderId="0" xfId="0" applyFill="1"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R61"/>
  <sheetViews>
    <sheetView tabSelected="1" view="pageLayout" topLeftCell="A37" zoomScale="75" zoomScaleNormal="100" zoomScalePageLayoutView="75" workbookViewId="0">
      <selection activeCell="A48" sqref="A48:R48"/>
    </sheetView>
  </sheetViews>
  <sheetFormatPr defaultRowHeight="11.25"/>
  <cols>
    <col min="1" max="1" width="29.1640625" customWidth="1"/>
    <col min="2" max="2" width="9.5" customWidth="1"/>
    <col min="3" max="3" width="8.6640625" customWidth="1"/>
    <col min="4" max="4" width="8.33203125" customWidth="1"/>
    <col min="5" max="5" width="9" customWidth="1"/>
    <col min="6" max="6" width="9.6640625" customWidth="1"/>
    <col min="7" max="7" width="8.6640625" customWidth="1"/>
    <col min="8" max="8" width="9.83203125" customWidth="1"/>
    <col min="9" max="9" width="8.1640625" customWidth="1"/>
    <col min="10" max="10" width="10" customWidth="1"/>
    <col min="11" max="11" width="8.6640625" customWidth="1"/>
    <col min="12" max="12" width="9.5" bestFit="1" customWidth="1"/>
    <col min="13" max="13" width="10" customWidth="1"/>
    <col min="14" max="14" width="9.6640625" bestFit="1" customWidth="1"/>
    <col min="15" max="16" width="9" customWidth="1"/>
    <col min="17" max="17" width="9.5" customWidth="1"/>
    <col min="18" max="18" width="21.33203125" customWidth="1"/>
  </cols>
  <sheetData>
    <row r="1" spans="1:18">
      <c r="A1" s="11"/>
      <c r="B1" s="11"/>
      <c r="C1" s="11"/>
      <c r="D1" s="11"/>
      <c r="E1" s="11" t="s">
        <v>27</v>
      </c>
      <c r="F1" s="11"/>
      <c r="G1" s="18" t="s">
        <v>30</v>
      </c>
      <c r="H1" s="18"/>
      <c r="I1" s="11"/>
      <c r="J1" s="11"/>
      <c r="K1" s="11"/>
      <c r="L1" s="11"/>
      <c r="M1" s="11"/>
      <c r="N1" s="27"/>
      <c r="O1" s="27"/>
      <c r="P1" s="27"/>
      <c r="Q1" s="27"/>
      <c r="R1" s="28" t="s">
        <v>53</v>
      </c>
    </row>
    <row r="2" spans="1:18">
      <c r="B2" t="s">
        <v>27</v>
      </c>
      <c r="C2" s="1"/>
      <c r="D2" s="1"/>
      <c r="E2" s="16" t="s">
        <v>52</v>
      </c>
      <c r="F2" s="16"/>
      <c r="G2" s="16"/>
      <c r="H2" s="16"/>
      <c r="I2" s="16"/>
      <c r="J2" s="16"/>
      <c r="K2" s="16"/>
      <c r="L2" s="1"/>
      <c r="M2" s="1"/>
      <c r="N2" s="1"/>
      <c r="O2" s="1"/>
      <c r="P2" s="1"/>
      <c r="Q2" s="1"/>
      <c r="R2" s="1"/>
    </row>
    <row r="3" spans="1:18">
      <c r="A3" s="1" t="s">
        <v>0</v>
      </c>
      <c r="D3" s="1"/>
      <c r="E3" s="16"/>
      <c r="F3" s="16" t="s">
        <v>28</v>
      </c>
      <c r="G3" s="16"/>
      <c r="H3" s="16"/>
      <c r="I3" s="16"/>
      <c r="J3" s="16"/>
      <c r="K3" s="16"/>
      <c r="L3" s="1"/>
      <c r="M3" s="1"/>
      <c r="N3" s="1"/>
      <c r="O3" s="1"/>
      <c r="P3" s="1"/>
      <c r="Q3" s="1"/>
      <c r="R3" s="1"/>
    </row>
    <row r="4" spans="1:18">
      <c r="A4" s="1"/>
      <c r="E4" s="19"/>
      <c r="F4" s="16" t="s">
        <v>29</v>
      </c>
      <c r="G4" s="16"/>
      <c r="H4" s="19"/>
      <c r="I4" s="19"/>
      <c r="J4" s="19"/>
      <c r="K4" s="19"/>
    </row>
    <row r="6" spans="1:18">
      <c r="A6" s="2"/>
      <c r="B6" s="2"/>
      <c r="C6" s="3"/>
      <c r="D6" s="3"/>
      <c r="E6" s="3"/>
      <c r="F6" s="3"/>
      <c r="G6" s="3"/>
      <c r="H6" s="3"/>
      <c r="I6" s="3"/>
      <c r="J6" s="3"/>
      <c r="K6" s="3"/>
      <c r="L6" s="3"/>
      <c r="M6" s="3"/>
      <c r="N6" s="3"/>
      <c r="O6" s="3"/>
      <c r="P6" s="3"/>
      <c r="Q6" s="3"/>
      <c r="R6" s="22" t="s">
        <v>46</v>
      </c>
    </row>
    <row r="7" spans="1:18">
      <c r="A7" s="5"/>
      <c r="B7" s="5"/>
      <c r="C7" s="4"/>
      <c r="D7" s="4"/>
      <c r="E7" s="4" t="s">
        <v>1</v>
      </c>
      <c r="F7" s="4"/>
      <c r="G7" s="4" t="s">
        <v>2</v>
      </c>
      <c r="H7" s="4"/>
      <c r="I7" s="6" t="s">
        <v>3</v>
      </c>
      <c r="J7" s="4" t="s">
        <v>4</v>
      </c>
      <c r="K7" s="4" t="s">
        <v>5</v>
      </c>
      <c r="L7" s="4"/>
      <c r="M7" s="4"/>
      <c r="N7" s="4"/>
      <c r="O7" s="4"/>
      <c r="P7" s="4" t="s">
        <v>6</v>
      </c>
      <c r="Q7" s="4" t="s">
        <v>7</v>
      </c>
      <c r="R7" s="4" t="s">
        <v>8</v>
      </c>
    </row>
    <row r="8" spans="1:18">
      <c r="A8" s="7"/>
      <c r="B8" s="8" t="s">
        <v>9</v>
      </c>
      <c r="C8" s="8" t="s">
        <v>10</v>
      </c>
      <c r="D8" s="8" t="s">
        <v>11</v>
      </c>
      <c r="E8" s="8" t="s">
        <v>12</v>
      </c>
      <c r="F8" s="8" t="s">
        <v>13</v>
      </c>
      <c r="G8" s="8" t="s">
        <v>14</v>
      </c>
      <c r="H8" s="8" t="s">
        <v>15</v>
      </c>
      <c r="I8" s="8" t="s">
        <v>16</v>
      </c>
      <c r="J8" s="8" t="s">
        <v>17</v>
      </c>
      <c r="K8" s="8" t="s">
        <v>18</v>
      </c>
      <c r="L8" s="8" t="s">
        <v>19</v>
      </c>
      <c r="M8" s="8" t="s">
        <v>20</v>
      </c>
      <c r="N8" s="8" t="s">
        <v>21</v>
      </c>
      <c r="O8" s="8" t="s">
        <v>22</v>
      </c>
      <c r="P8" s="8" t="s">
        <v>23</v>
      </c>
      <c r="Q8" s="8" t="s">
        <v>12</v>
      </c>
      <c r="R8" s="8" t="s">
        <v>24</v>
      </c>
    </row>
    <row r="9" spans="1:18">
      <c r="A9" s="16" t="s">
        <v>25</v>
      </c>
      <c r="B9" s="5"/>
      <c r="C9" s="5"/>
      <c r="D9" s="5"/>
      <c r="E9" s="5"/>
      <c r="F9" s="5"/>
      <c r="G9" s="5"/>
      <c r="H9" s="5"/>
      <c r="I9" s="5"/>
      <c r="J9" s="5"/>
      <c r="K9" s="5"/>
      <c r="L9" s="5"/>
      <c r="M9" s="5"/>
      <c r="N9" s="5"/>
      <c r="O9" s="5"/>
      <c r="P9" s="5"/>
      <c r="Q9" s="5"/>
      <c r="R9" s="5"/>
    </row>
    <row r="10" spans="1:18">
      <c r="A10" s="23" t="s">
        <v>31</v>
      </c>
      <c r="B10" s="13">
        <v>141500</v>
      </c>
      <c r="C10" s="13">
        <v>217200</v>
      </c>
      <c r="D10" s="13">
        <v>55831</v>
      </c>
      <c r="E10" s="13">
        <v>26392</v>
      </c>
      <c r="F10" s="13">
        <v>603500</v>
      </c>
      <c r="G10" s="13">
        <v>22650</v>
      </c>
      <c r="H10" s="13">
        <v>1059211</v>
      </c>
      <c r="I10" s="13">
        <v>12300</v>
      </c>
      <c r="J10" s="13">
        <v>65065</v>
      </c>
      <c r="K10" s="13">
        <v>20903</v>
      </c>
      <c r="L10" s="13">
        <v>291734</v>
      </c>
      <c r="M10" s="13">
        <v>840171</v>
      </c>
      <c r="N10" s="13">
        <v>765497</v>
      </c>
      <c r="O10" s="13">
        <v>408510</v>
      </c>
      <c r="P10" s="13">
        <v>67465</v>
      </c>
      <c r="Q10" s="13">
        <v>17299</v>
      </c>
      <c r="R10" s="12">
        <f>SUM(B10:Q10)</f>
        <v>4615228</v>
      </c>
    </row>
    <row r="11" spans="1:18">
      <c r="A11" s="17" t="s">
        <v>51</v>
      </c>
      <c r="B11" s="24">
        <v>143600</v>
      </c>
      <c r="C11" s="24">
        <v>216000</v>
      </c>
      <c r="D11" s="24">
        <v>55896</v>
      </c>
      <c r="E11" s="24">
        <v>26392</v>
      </c>
      <c r="F11" s="24">
        <v>591833</v>
      </c>
      <c r="G11" s="24">
        <v>24182</v>
      </c>
      <c r="H11" s="24">
        <v>1059200</v>
      </c>
      <c r="I11" s="24">
        <v>12000</v>
      </c>
      <c r="J11" s="24">
        <v>59134</v>
      </c>
      <c r="K11" s="24">
        <v>21183</v>
      </c>
      <c r="L11" s="24">
        <v>293961</v>
      </c>
      <c r="M11" s="24">
        <v>841801</v>
      </c>
      <c r="N11" s="24">
        <v>773979</v>
      </c>
      <c r="O11" s="24">
        <v>405884</v>
      </c>
      <c r="P11" s="24">
        <v>65116</v>
      </c>
      <c r="Q11" s="24">
        <v>17299</v>
      </c>
      <c r="R11" s="12">
        <f>SUM(B11:Q11)</f>
        <v>4607460</v>
      </c>
    </row>
    <row r="12" spans="1:18">
      <c r="A12" s="10"/>
      <c r="B12" s="5"/>
      <c r="C12" s="5"/>
      <c r="D12" s="5"/>
      <c r="E12" s="5"/>
      <c r="F12" s="5"/>
      <c r="G12" s="5"/>
      <c r="H12" s="5"/>
      <c r="I12" s="5"/>
      <c r="J12" s="5"/>
      <c r="K12" s="5"/>
      <c r="L12" s="5"/>
      <c r="M12" s="5"/>
      <c r="N12" s="5"/>
      <c r="O12" s="5"/>
      <c r="P12" s="5"/>
      <c r="Q12" s="5"/>
      <c r="R12" s="5"/>
    </row>
    <row r="13" spans="1:18">
      <c r="A13" s="1" t="s">
        <v>37</v>
      </c>
      <c r="B13" s="25">
        <f>(B10/1346849)*1258911*0.2</f>
        <v>26452.246168649945</v>
      </c>
      <c r="C13" s="25">
        <f>(C10/1346849)*1258911*0.2</f>
        <v>40603.730514705065</v>
      </c>
      <c r="D13" s="25">
        <f>(D10/1346849)*1258911*0.2</f>
        <v>10437.140323970989</v>
      </c>
      <c r="E13" s="25">
        <f>(E10/1346849)*1258911*0.2</f>
        <v>4933.7645292085454</v>
      </c>
      <c r="F13" s="25">
        <f>1258911/4*0.8</f>
        <v>251782.2</v>
      </c>
      <c r="G13" s="25">
        <f>(G10/1346849)*1258911*0.2</f>
        <v>4234.2288036743548</v>
      </c>
      <c r="H13" s="25">
        <f>1258911/4*0.8</f>
        <v>251782.2</v>
      </c>
      <c r="I13" s="25">
        <f>(I10/1346849)*1258911*0.2</f>
        <v>2299.3825291476624</v>
      </c>
      <c r="J13" s="25">
        <f>(J10/1346849)*1258911*0.2</f>
        <v>12163.359695853062</v>
      </c>
      <c r="K13" s="25">
        <f>(K10/1346849)*1258911*0.2</f>
        <v>3907.6417078677714</v>
      </c>
      <c r="L13" s="25">
        <f>(L10/1346849)*1258911*0.2</f>
        <v>54537.240874663752</v>
      </c>
      <c r="M13" s="25">
        <f>1258911/4*0.8</f>
        <v>251782.2</v>
      </c>
      <c r="N13" s="25">
        <f>1258911/4*0.8</f>
        <v>251782.2</v>
      </c>
      <c r="O13" s="25">
        <f>(O10/1346849)*1258911*0.2</f>
        <v>76367.541218057857</v>
      </c>
      <c r="P13" s="25">
        <f>(P10/1346849)*1258911*0.2</f>
        <v>12612.01970154041</v>
      </c>
      <c r="Q13" s="25">
        <f>(Q10/1346849)*1258911*0.2</f>
        <v>3233.9039326606025</v>
      </c>
      <c r="R13" s="9">
        <f>SUM(B13:Q13)</f>
        <v>1258910.9999999998</v>
      </c>
    </row>
    <row r="14" spans="1:18">
      <c r="A14" s="16" t="s">
        <v>47</v>
      </c>
      <c r="B14" s="25">
        <f>(B11/1340647)*1258911*0.2</f>
        <v>26969.011171471684</v>
      </c>
      <c r="C14" s="25">
        <f>(C11/1340647)*1258911*0.2</f>
        <v>40566.200647896127</v>
      </c>
      <c r="D14" s="25">
        <f>(D11/1340647)*1258911*0.2</f>
        <v>10497.63125655001</v>
      </c>
      <c r="E14" s="25">
        <f>(E11/1340647)*1258911*0.2</f>
        <v>4956.588738422568</v>
      </c>
      <c r="F14" s="25">
        <f>1258911/4*0.8</f>
        <v>251782.2</v>
      </c>
      <c r="G14" s="25">
        <f>(G11/1340647)*1258911*0.2</f>
        <v>4541.5364077195563</v>
      </c>
      <c r="H14" s="25">
        <f>1258911/4*0.8</f>
        <v>251782.2</v>
      </c>
      <c r="I14" s="25">
        <f>(I11/1340647)*1258911*0.2</f>
        <v>2253.6778137720075</v>
      </c>
      <c r="J14" s="25">
        <f>(J11/1340647)*1258911*0.2</f>
        <v>11105.74865329949</v>
      </c>
      <c r="K14" s="25">
        <f>(K11/1340647)*1258911*0.2</f>
        <v>3978.3047607610361</v>
      </c>
      <c r="L14" s="25">
        <f>(L11/1340647)*1258911*0.2</f>
        <v>55207.781984519424</v>
      </c>
      <c r="M14" s="25">
        <f>1258911/4*0.8</f>
        <v>251782.2</v>
      </c>
      <c r="N14" s="25">
        <f>1258911/4*0.8</f>
        <v>251782.2</v>
      </c>
      <c r="O14" s="25">
        <f>(O11/1340647)*1258911*0.2</f>
        <v>76227.647147086449</v>
      </c>
      <c r="P14" s="25">
        <f>(P11/1340647)*1258911*0.2</f>
        <v>12229.207043464836</v>
      </c>
      <c r="Q14" s="25">
        <f>(Q11/1340647)*1258911*0.2</f>
        <v>3248.8643750368296</v>
      </c>
      <c r="R14" s="20">
        <f>SUM(B14:Q14)</f>
        <v>1258911</v>
      </c>
    </row>
    <row r="15" spans="1:18">
      <c r="A15" s="15"/>
      <c r="B15" s="2"/>
      <c r="C15" s="2"/>
      <c r="D15" s="2"/>
      <c r="E15" s="2"/>
      <c r="F15" s="2"/>
      <c r="G15" s="2"/>
      <c r="H15" s="2"/>
      <c r="I15" s="2"/>
      <c r="J15" s="2"/>
      <c r="K15" s="2"/>
      <c r="L15" s="2"/>
      <c r="M15" s="2"/>
      <c r="N15" s="2"/>
      <c r="O15" s="2"/>
      <c r="P15" s="2"/>
      <c r="Q15" s="2"/>
      <c r="R15" s="2"/>
    </row>
    <row r="16" spans="1:18">
      <c r="A16" s="1" t="s">
        <v>48</v>
      </c>
      <c r="B16" s="25">
        <f>(B10/($R10-$D10)*576368)</f>
        <v>17887.468891171357</v>
      </c>
      <c r="C16" s="25">
        <f>(C10/($R10-$D10)*576368)</f>
        <v>27456.948714928752</v>
      </c>
      <c r="D16" s="25">
        <v>0</v>
      </c>
      <c r="E16" s="25">
        <f t="shared" ref="E16:Q17" si="0">(E10/($R10-$D10)*576368)</f>
        <v>3336.2973779208082</v>
      </c>
      <c r="F16" s="25">
        <f t="shared" si="0"/>
        <v>76290.370853865097</v>
      </c>
      <c r="G16" s="25">
        <f t="shared" si="0"/>
        <v>2863.2591546645313</v>
      </c>
      <c r="H16" s="25">
        <f t="shared" si="0"/>
        <v>133898.26015326148</v>
      </c>
      <c r="I16" s="25">
        <f t="shared" si="0"/>
        <v>1554.8824548509376</v>
      </c>
      <c r="J16" s="25">
        <f t="shared" si="0"/>
        <v>8225.0753597460371</v>
      </c>
      <c r="K16" s="25">
        <f t="shared" si="0"/>
        <v>2642.4152807926139</v>
      </c>
      <c r="L16" s="25">
        <f t="shared" si="0"/>
        <v>36879.030738494585</v>
      </c>
      <c r="M16" s="25">
        <f t="shared" si="0"/>
        <v>106208.71113614365</v>
      </c>
      <c r="N16" s="25">
        <f t="shared" si="0"/>
        <v>96768.93126349822</v>
      </c>
      <c r="O16" s="25">
        <f t="shared" si="0"/>
        <v>51641.059482207849</v>
      </c>
      <c r="P16" s="25">
        <f t="shared" si="0"/>
        <v>8528.4670582535364</v>
      </c>
      <c r="Q16" s="25">
        <f t="shared" si="0"/>
        <v>2186.8220802005176</v>
      </c>
      <c r="R16" s="9">
        <f>SUM(B16:Q16)</f>
        <v>576368.00000000012</v>
      </c>
    </row>
    <row r="17" spans="1:18">
      <c r="A17" s="16" t="s">
        <v>49</v>
      </c>
      <c r="B17" s="25">
        <f>(B11/($R11-$D11)*576368)</f>
        <v>18184.176867555856</v>
      </c>
      <c r="C17" s="25">
        <f>(C11/($R11-$D11)*576368)</f>
        <v>27352.243756212152</v>
      </c>
      <c r="D17" s="25">
        <v>0</v>
      </c>
      <c r="E17" s="25">
        <f t="shared" si="0"/>
        <v>3342.0389685831069</v>
      </c>
      <c r="F17" s="25">
        <f t="shared" si="0"/>
        <v>74944.261476714368</v>
      </c>
      <c r="G17" s="25">
        <f t="shared" si="0"/>
        <v>3062.1849931144548</v>
      </c>
      <c r="H17" s="25">
        <f t="shared" si="0"/>
        <v>134127.29901194401</v>
      </c>
      <c r="I17" s="25">
        <f t="shared" si="0"/>
        <v>1519.5690975673417</v>
      </c>
      <c r="J17" s="25">
        <f t="shared" si="0"/>
        <v>7488.1832512955989</v>
      </c>
      <c r="K17" s="25">
        <f t="shared" si="0"/>
        <v>2682.4193494807496</v>
      </c>
      <c r="L17" s="25">
        <f t="shared" si="0"/>
        <v>37224.504290832781</v>
      </c>
      <c r="M17" s="25">
        <f t="shared" si="0"/>
        <v>106597.89882510716</v>
      </c>
      <c r="N17" s="25">
        <f t="shared" si="0"/>
        <v>98009.547547172799</v>
      </c>
      <c r="O17" s="25">
        <f t="shared" si="0"/>
        <v>51397.398633085242</v>
      </c>
      <c r="P17" s="25">
        <f t="shared" si="0"/>
        <v>8245.6884464329178</v>
      </c>
      <c r="Q17" s="25">
        <f t="shared" si="0"/>
        <v>2190.5854849014536</v>
      </c>
      <c r="R17" s="20">
        <f>SUM(B17:Q17)</f>
        <v>576368</v>
      </c>
    </row>
    <row r="18" spans="1:18">
      <c r="A18" s="14"/>
      <c r="B18" s="7"/>
      <c r="C18" s="7"/>
      <c r="D18" s="7"/>
      <c r="E18" s="7"/>
      <c r="F18" s="7"/>
      <c r="G18" s="7"/>
      <c r="H18" s="7"/>
      <c r="I18" s="7"/>
      <c r="J18" s="7"/>
      <c r="K18" s="7"/>
      <c r="L18" s="7"/>
      <c r="M18" s="7"/>
      <c r="N18" s="7"/>
      <c r="O18" s="7"/>
      <c r="P18" s="7"/>
      <c r="Q18" s="7"/>
      <c r="R18" s="7"/>
    </row>
    <row r="19" spans="1:18">
      <c r="A19" s="23" t="s">
        <v>32</v>
      </c>
      <c r="B19" s="9">
        <f t="shared" ref="B19:R19" si="1">SUM(B13,B16)</f>
        <v>44339.715059821305</v>
      </c>
      <c r="C19" s="9">
        <f t="shared" si="1"/>
        <v>68060.679229633824</v>
      </c>
      <c r="D19" s="9">
        <f t="shared" si="1"/>
        <v>10437.140323970989</v>
      </c>
      <c r="E19" s="9">
        <f t="shared" si="1"/>
        <v>8270.0619071293531</v>
      </c>
      <c r="F19" s="9">
        <f t="shared" si="1"/>
        <v>328072.57085386512</v>
      </c>
      <c r="G19" s="9">
        <f t="shared" si="1"/>
        <v>7097.4879583388865</v>
      </c>
      <c r="H19" s="9">
        <f t="shared" si="1"/>
        <v>385680.46015326149</v>
      </c>
      <c r="I19" s="9">
        <f t="shared" si="1"/>
        <v>3854.2649839985997</v>
      </c>
      <c r="J19" s="9">
        <f t="shared" si="1"/>
        <v>20388.435055599097</v>
      </c>
      <c r="K19" s="9">
        <f t="shared" si="1"/>
        <v>6550.0569886603853</v>
      </c>
      <c r="L19" s="9">
        <f t="shared" si="1"/>
        <v>91416.271613158344</v>
      </c>
      <c r="M19" s="9">
        <f t="shared" si="1"/>
        <v>357990.91113614367</v>
      </c>
      <c r="N19" s="9">
        <f t="shared" si="1"/>
        <v>348551.13126349822</v>
      </c>
      <c r="O19" s="9">
        <f t="shared" si="1"/>
        <v>128008.6007002657</v>
      </c>
      <c r="P19" s="9">
        <f t="shared" si="1"/>
        <v>21140.486759793945</v>
      </c>
      <c r="Q19" s="9">
        <f t="shared" si="1"/>
        <v>5420.7260128611197</v>
      </c>
      <c r="R19" s="9">
        <f t="shared" si="1"/>
        <v>1835279</v>
      </c>
    </row>
    <row r="20" spans="1:18">
      <c r="A20" s="17" t="s">
        <v>45</v>
      </c>
      <c r="B20" s="9">
        <f t="shared" ref="B20:R20" si="2">SUM(B14,B17)</f>
        <v>45153.18803902754</v>
      </c>
      <c r="C20" s="9">
        <f t="shared" si="2"/>
        <v>67918.444404108275</v>
      </c>
      <c r="D20" s="9">
        <f t="shared" si="2"/>
        <v>10497.63125655001</v>
      </c>
      <c r="E20" s="9">
        <f t="shared" si="2"/>
        <v>8298.6277070056749</v>
      </c>
      <c r="F20" s="9">
        <f t="shared" si="2"/>
        <v>326726.46147671435</v>
      </c>
      <c r="G20" s="9">
        <f t="shared" si="2"/>
        <v>7603.7214008340106</v>
      </c>
      <c r="H20" s="9">
        <f t="shared" si="2"/>
        <v>385909.49901194405</v>
      </c>
      <c r="I20" s="9">
        <f t="shared" si="2"/>
        <v>3773.246911339349</v>
      </c>
      <c r="J20" s="9">
        <f t="shared" si="2"/>
        <v>18593.931904595091</v>
      </c>
      <c r="K20" s="9">
        <f t="shared" si="2"/>
        <v>6660.7241102417856</v>
      </c>
      <c r="L20" s="9">
        <f t="shared" si="2"/>
        <v>92432.286275352206</v>
      </c>
      <c r="M20" s="9">
        <f t="shared" si="2"/>
        <v>358380.09882510715</v>
      </c>
      <c r="N20" s="9">
        <f t="shared" si="2"/>
        <v>349791.74754717282</v>
      </c>
      <c r="O20" s="9">
        <f t="shared" si="2"/>
        <v>127625.0457801717</v>
      </c>
      <c r="P20" s="9">
        <f t="shared" si="2"/>
        <v>20474.895489897754</v>
      </c>
      <c r="Q20" s="9">
        <f t="shared" si="2"/>
        <v>5439.4498599382832</v>
      </c>
      <c r="R20" s="9">
        <f t="shared" si="2"/>
        <v>1835279</v>
      </c>
    </row>
    <row r="21" spans="1:18">
      <c r="A21" s="14"/>
      <c r="B21" s="5"/>
      <c r="C21" s="5"/>
      <c r="D21" s="5"/>
      <c r="E21" s="5"/>
      <c r="F21" s="5"/>
      <c r="G21" s="5"/>
      <c r="H21" s="5"/>
      <c r="I21" s="5"/>
      <c r="J21" s="5"/>
      <c r="K21" s="5"/>
      <c r="L21" s="5"/>
      <c r="M21" s="5"/>
      <c r="N21" s="5"/>
      <c r="O21" s="5"/>
      <c r="P21" s="5"/>
      <c r="Q21" s="5"/>
      <c r="R21" s="5"/>
    </row>
    <row r="22" spans="1:18">
      <c r="A22" s="16" t="s">
        <v>26</v>
      </c>
      <c r="B22" s="5"/>
      <c r="C22" s="5"/>
      <c r="D22" s="5"/>
      <c r="E22" s="5"/>
      <c r="F22" s="5"/>
      <c r="G22" s="5"/>
      <c r="H22" s="5"/>
      <c r="I22" s="5"/>
      <c r="J22" s="5"/>
      <c r="K22" s="5"/>
      <c r="L22" s="5"/>
      <c r="M22" s="5"/>
      <c r="N22" s="5"/>
      <c r="O22" s="5"/>
      <c r="P22" s="5"/>
      <c r="Q22" s="5"/>
      <c r="R22" s="5"/>
    </row>
    <row r="23" spans="1:18">
      <c r="A23" s="21" t="s">
        <v>36</v>
      </c>
      <c r="B23" s="5"/>
      <c r="C23" s="5"/>
      <c r="D23" s="5"/>
      <c r="E23" s="5"/>
      <c r="F23" s="5"/>
      <c r="G23" s="5"/>
      <c r="H23" s="5"/>
      <c r="I23" s="5"/>
      <c r="J23" s="5"/>
      <c r="K23" s="5"/>
      <c r="L23" s="5"/>
      <c r="M23" s="5"/>
      <c r="N23" s="5"/>
      <c r="O23" s="5"/>
      <c r="P23" s="5"/>
      <c r="Q23" s="5"/>
      <c r="R23" s="5"/>
    </row>
    <row r="24" spans="1:18">
      <c r="A24" s="22" t="s">
        <v>32</v>
      </c>
      <c r="B24" s="5"/>
      <c r="C24" s="5"/>
      <c r="D24" s="5"/>
      <c r="E24" s="5"/>
      <c r="F24" s="9">
        <f>375000*0.4578378</f>
        <v>171689.17500000002</v>
      </c>
      <c r="G24" s="5"/>
      <c r="H24" s="9">
        <f>375000*0.0837837</f>
        <v>31418.887500000001</v>
      </c>
      <c r="I24" s="5"/>
      <c r="J24" s="5"/>
      <c r="K24" s="5"/>
      <c r="L24" s="5"/>
      <c r="M24" s="9">
        <f>375000*0.4583783*0.63</f>
        <v>108291.87337500001</v>
      </c>
      <c r="N24" s="9">
        <f>375000*0.4583783*0.37</f>
        <v>63599.989125000007</v>
      </c>
      <c r="O24" s="5"/>
      <c r="P24" s="5"/>
      <c r="Q24" s="5"/>
      <c r="R24" s="9">
        <f>SUM(B24:Q24)</f>
        <v>374999.92500000005</v>
      </c>
    </row>
    <row r="25" spans="1:18">
      <c r="A25" s="29" t="s">
        <v>45</v>
      </c>
      <c r="B25" s="26"/>
      <c r="C25" s="26"/>
      <c r="D25" s="26"/>
      <c r="E25" s="26"/>
      <c r="F25" s="30">
        <f>375000*0.4578378</f>
        <v>171689.17500000002</v>
      </c>
      <c r="G25" s="26"/>
      <c r="H25" s="30">
        <f>375000*0.0837837</f>
        <v>31418.887500000001</v>
      </c>
      <c r="I25" s="26"/>
      <c r="J25" s="26"/>
      <c r="K25" s="26"/>
      <c r="L25" s="26"/>
      <c r="M25" s="30">
        <f>375000*0.4583783*0.63</f>
        <v>108291.87337500001</v>
      </c>
      <c r="N25" s="30">
        <f>375000*0.4583783*0.37</f>
        <v>63599.989125000007</v>
      </c>
      <c r="O25" s="26"/>
      <c r="P25" s="26"/>
      <c r="Q25" s="26"/>
      <c r="R25" s="31">
        <f>SUM(B25:Q25)</f>
        <v>374999.92500000005</v>
      </c>
    </row>
    <row r="26" spans="1:18">
      <c r="A26" s="32"/>
      <c r="B26" s="26"/>
      <c r="C26" s="26"/>
      <c r="D26" s="26"/>
      <c r="E26" s="26"/>
      <c r="F26" s="26"/>
      <c r="G26" s="26"/>
      <c r="H26" s="26"/>
      <c r="I26" s="26"/>
      <c r="J26" s="26"/>
      <c r="K26" s="26"/>
      <c r="L26" s="26"/>
      <c r="M26" s="26"/>
      <c r="N26" s="26"/>
      <c r="O26" s="26"/>
      <c r="P26" s="26"/>
      <c r="Q26" s="26"/>
      <c r="R26" s="26"/>
    </row>
    <row r="27" spans="1:18">
      <c r="A27" s="33" t="s">
        <v>38</v>
      </c>
      <c r="B27" s="26"/>
      <c r="C27" s="26"/>
      <c r="D27" s="26"/>
      <c r="E27" s="26"/>
      <c r="F27" s="26"/>
      <c r="G27" s="26"/>
      <c r="H27" s="26"/>
      <c r="I27" s="26"/>
      <c r="J27" s="26"/>
      <c r="K27" s="26"/>
      <c r="L27" s="26"/>
      <c r="M27" s="26"/>
      <c r="N27" s="26"/>
      <c r="O27" s="26"/>
      <c r="P27" s="26"/>
      <c r="Q27" s="26"/>
      <c r="R27" s="26"/>
    </row>
    <row r="28" spans="1:18">
      <c r="A28" s="34" t="s">
        <v>32</v>
      </c>
      <c r="B28" s="26"/>
      <c r="C28" s="26"/>
      <c r="D28" s="26"/>
      <c r="E28" s="26"/>
      <c r="F28" s="30">
        <v>83000</v>
      </c>
      <c r="G28" s="26"/>
      <c r="H28" s="26"/>
      <c r="I28" s="26"/>
      <c r="J28" s="26"/>
      <c r="K28" s="26"/>
      <c r="L28" s="26"/>
      <c r="M28" s="30">
        <v>83000</v>
      </c>
      <c r="N28" s="30">
        <v>83000</v>
      </c>
      <c r="O28" s="26"/>
      <c r="P28" s="26"/>
      <c r="Q28" s="26"/>
      <c r="R28" s="30">
        <f>SUM(B28:Q28)</f>
        <v>249000</v>
      </c>
    </row>
    <row r="29" spans="1:18">
      <c r="A29" s="29" t="s">
        <v>45</v>
      </c>
      <c r="B29" s="26"/>
      <c r="C29" s="26"/>
      <c r="D29" s="26"/>
      <c r="E29" s="26"/>
      <c r="F29" s="30">
        <v>83000</v>
      </c>
      <c r="G29" s="26"/>
      <c r="H29" s="26"/>
      <c r="I29" s="26"/>
      <c r="J29" s="26"/>
      <c r="K29" s="26"/>
      <c r="L29" s="26"/>
      <c r="M29" s="30">
        <v>83000</v>
      </c>
      <c r="N29" s="30">
        <v>83000</v>
      </c>
      <c r="O29" s="26"/>
      <c r="P29" s="26"/>
      <c r="Q29" s="26"/>
      <c r="R29" s="31">
        <f>SUM(B29:Q29)</f>
        <v>249000</v>
      </c>
    </row>
    <row r="30" spans="1:18">
      <c r="A30" s="32"/>
      <c r="B30" s="26"/>
      <c r="C30" s="26"/>
      <c r="D30" s="26"/>
      <c r="E30" s="26"/>
      <c r="F30" s="26"/>
      <c r="G30" s="26"/>
      <c r="H30" s="26"/>
      <c r="I30" s="26"/>
      <c r="J30" s="26"/>
      <c r="K30" s="26"/>
      <c r="L30" s="26"/>
      <c r="M30" s="26"/>
      <c r="N30" s="26"/>
      <c r="O30" s="26"/>
      <c r="P30" s="26"/>
      <c r="Q30" s="26"/>
      <c r="R30" s="26"/>
    </row>
    <row r="31" spans="1:18">
      <c r="A31" s="33" t="s">
        <v>39</v>
      </c>
      <c r="B31" s="26"/>
      <c r="C31" s="26"/>
      <c r="D31" s="26"/>
      <c r="E31" s="26"/>
      <c r="F31" s="26"/>
      <c r="G31" s="26"/>
      <c r="H31" s="26"/>
      <c r="I31" s="26"/>
      <c r="J31" s="26"/>
      <c r="K31" s="26"/>
      <c r="L31" s="26"/>
      <c r="M31" s="26"/>
      <c r="N31" s="26"/>
      <c r="O31" s="26"/>
      <c r="P31" s="26"/>
      <c r="Q31" s="26"/>
      <c r="R31" s="26"/>
    </row>
    <row r="32" spans="1:18">
      <c r="A32" s="34" t="s">
        <v>32</v>
      </c>
      <c r="B32" s="30">
        <f>24950*0.039</f>
        <v>973.05</v>
      </c>
      <c r="C32" s="30">
        <f>24950*0.042</f>
        <v>1047.9000000000001</v>
      </c>
      <c r="D32" s="26"/>
      <c r="E32" s="26"/>
      <c r="F32" s="30">
        <f>24950*0.358</f>
        <v>8932.1</v>
      </c>
      <c r="G32" s="26"/>
      <c r="H32" s="30">
        <f>24950*0.561</f>
        <v>13996.95</v>
      </c>
      <c r="I32" s="26"/>
      <c r="J32" s="26"/>
      <c r="K32" s="26"/>
      <c r="L32" s="26"/>
      <c r="M32" s="26"/>
      <c r="N32" s="26"/>
      <c r="O32" s="26"/>
      <c r="P32" s="26"/>
      <c r="Q32" s="26"/>
      <c r="R32" s="30">
        <f>SUM(B32:Q32)</f>
        <v>24950</v>
      </c>
    </row>
    <row r="33" spans="1:18">
      <c r="A33" s="29" t="s">
        <v>45</v>
      </c>
      <c r="B33" s="30">
        <f>24950*0.039</f>
        <v>973.05</v>
      </c>
      <c r="C33" s="30">
        <f>24950*0.042</f>
        <v>1047.9000000000001</v>
      </c>
      <c r="D33" s="26"/>
      <c r="E33" s="26"/>
      <c r="F33" s="30">
        <f>24950*0.358</f>
        <v>8932.1</v>
      </c>
      <c r="G33" s="26"/>
      <c r="H33" s="30">
        <f>24950*0.561</f>
        <v>13996.95</v>
      </c>
      <c r="I33" s="26"/>
      <c r="J33" s="26"/>
      <c r="K33" s="26"/>
      <c r="L33" s="26"/>
      <c r="M33" s="26"/>
      <c r="N33" s="26"/>
      <c r="O33" s="26"/>
      <c r="P33" s="26"/>
      <c r="Q33" s="26"/>
      <c r="R33" s="31">
        <f>SUM(B33:Q33)</f>
        <v>24950</v>
      </c>
    </row>
    <row r="34" spans="1:18">
      <c r="A34" s="26"/>
      <c r="B34" s="35"/>
      <c r="C34" s="35"/>
      <c r="D34" s="35"/>
      <c r="E34" s="35"/>
      <c r="F34" s="35"/>
      <c r="G34" s="35"/>
      <c r="H34" s="35"/>
      <c r="I34" s="35"/>
      <c r="J34" s="35"/>
      <c r="K34" s="35"/>
      <c r="L34" s="35"/>
      <c r="M34" s="35"/>
      <c r="N34" s="35"/>
      <c r="O34" s="35"/>
      <c r="P34" s="35"/>
      <c r="Q34" s="35"/>
      <c r="R34" s="35"/>
    </row>
    <row r="35" spans="1:18">
      <c r="A35" s="34" t="s">
        <v>32</v>
      </c>
      <c r="B35" s="30">
        <f>SUM(B24,B28,B32)</f>
        <v>973.05</v>
      </c>
      <c r="C35" s="30">
        <f>SUM(C24,C28,C32)</f>
        <v>1047.9000000000001</v>
      </c>
      <c r="D35" s="30"/>
      <c r="E35" s="30"/>
      <c r="F35" s="30">
        <f>SUM(F24,F28,F32)</f>
        <v>263621.27500000002</v>
      </c>
      <c r="G35" s="30"/>
      <c r="H35" s="30">
        <f>SUM(H24,H28,H32)</f>
        <v>45415.837500000001</v>
      </c>
      <c r="I35" s="30"/>
      <c r="J35" s="30"/>
      <c r="K35" s="30"/>
      <c r="L35" s="30"/>
      <c r="M35" s="30">
        <f>SUM(M24,M28,M32)</f>
        <v>191291.87337500002</v>
      </c>
      <c r="N35" s="30">
        <f>SUM(N24,N28,N32)</f>
        <v>146599.98912500002</v>
      </c>
      <c r="O35" s="30"/>
      <c r="P35" s="30"/>
      <c r="Q35" s="30"/>
      <c r="R35" s="30">
        <f>SUM(B35:Q35)</f>
        <v>648949.92500000005</v>
      </c>
    </row>
    <row r="36" spans="1:18">
      <c r="A36" s="29" t="s">
        <v>45</v>
      </c>
      <c r="B36" s="30">
        <f>SUM(B25,B29,B33)</f>
        <v>973.05</v>
      </c>
      <c r="C36" s="30">
        <f>SUM(C25,C29,C33)</f>
        <v>1047.9000000000001</v>
      </c>
      <c r="D36" s="30"/>
      <c r="E36" s="30"/>
      <c r="F36" s="30">
        <f>SUM(F25,F29,F33)</f>
        <v>263621.27500000002</v>
      </c>
      <c r="G36" s="30"/>
      <c r="H36" s="30">
        <f>SUM(H25,H29,H33)</f>
        <v>45415.837500000001</v>
      </c>
      <c r="I36" s="30"/>
      <c r="J36" s="30"/>
      <c r="K36" s="30"/>
      <c r="L36" s="30"/>
      <c r="M36" s="30">
        <f>SUM(M25,M29,M33)</f>
        <v>191291.87337500002</v>
      </c>
      <c r="N36" s="30">
        <f>SUM(N25,N29,N33)</f>
        <v>146599.98912500002</v>
      </c>
      <c r="O36" s="30"/>
      <c r="P36" s="30"/>
      <c r="Q36" s="30"/>
      <c r="R36" s="30">
        <f>SUM(B36:Q36)</f>
        <v>648949.92500000005</v>
      </c>
    </row>
    <row r="37" spans="1:18">
      <c r="A37" s="35"/>
      <c r="B37" s="35"/>
      <c r="C37" s="35"/>
      <c r="D37" s="35"/>
      <c r="E37" s="35"/>
      <c r="F37" s="35"/>
      <c r="G37" s="35"/>
      <c r="H37" s="35"/>
      <c r="I37" s="35"/>
      <c r="J37" s="35"/>
      <c r="K37" s="35"/>
      <c r="L37" s="35"/>
      <c r="M37" s="35"/>
      <c r="N37" s="35"/>
      <c r="O37" s="35"/>
      <c r="P37" s="35"/>
      <c r="Q37" s="35"/>
      <c r="R37" s="35"/>
    </row>
    <row r="38" spans="1:18" s="1" customFormat="1">
      <c r="A38" s="36" t="s">
        <v>40</v>
      </c>
      <c r="B38" s="37">
        <f t="shared" ref="B38:R38" si="3">SUM(B19,B35)</f>
        <v>45312.765059821308</v>
      </c>
      <c r="C38" s="37">
        <f t="shared" si="3"/>
        <v>69108.579229633819</v>
      </c>
      <c r="D38" s="37">
        <f t="shared" si="3"/>
        <v>10437.140323970989</v>
      </c>
      <c r="E38" s="37">
        <f t="shared" si="3"/>
        <v>8270.0619071293531</v>
      </c>
      <c r="F38" s="37">
        <f t="shared" si="3"/>
        <v>591693.84585386515</v>
      </c>
      <c r="G38" s="37">
        <f t="shared" si="3"/>
        <v>7097.4879583388865</v>
      </c>
      <c r="H38" s="37">
        <f t="shared" si="3"/>
        <v>431096.29765326151</v>
      </c>
      <c r="I38" s="37">
        <f t="shared" si="3"/>
        <v>3854.2649839985997</v>
      </c>
      <c r="J38" s="37">
        <f t="shared" si="3"/>
        <v>20388.435055599097</v>
      </c>
      <c r="K38" s="37">
        <f t="shared" si="3"/>
        <v>6550.0569886603853</v>
      </c>
      <c r="L38" s="37">
        <f t="shared" si="3"/>
        <v>91416.271613158344</v>
      </c>
      <c r="M38" s="37">
        <f t="shared" si="3"/>
        <v>549282.78451114369</v>
      </c>
      <c r="N38" s="37">
        <f t="shared" si="3"/>
        <v>495151.12038849824</v>
      </c>
      <c r="O38" s="37">
        <f t="shared" si="3"/>
        <v>128008.6007002657</v>
      </c>
      <c r="P38" s="37">
        <f t="shared" si="3"/>
        <v>21140.486759793945</v>
      </c>
      <c r="Q38" s="37">
        <f t="shared" si="3"/>
        <v>5420.7260128611197</v>
      </c>
      <c r="R38" s="37">
        <f t="shared" si="3"/>
        <v>2484228.9249999998</v>
      </c>
    </row>
    <row r="39" spans="1:18" s="1" customFormat="1">
      <c r="A39" s="38" t="s">
        <v>50</v>
      </c>
      <c r="B39" s="37">
        <f>SUM(B20,B36)</f>
        <v>46126.238039027543</v>
      </c>
      <c r="C39" s="37">
        <f t="shared" ref="C39:R39" si="4">SUM(C20,C36)</f>
        <v>68966.344404108269</v>
      </c>
      <c r="D39" s="37">
        <f t="shared" si="4"/>
        <v>10497.63125655001</v>
      </c>
      <c r="E39" s="37">
        <f t="shared" si="4"/>
        <v>8298.6277070056749</v>
      </c>
      <c r="F39" s="37">
        <f t="shared" si="4"/>
        <v>590347.73647671437</v>
      </c>
      <c r="G39" s="37">
        <f t="shared" si="4"/>
        <v>7603.7214008340106</v>
      </c>
      <c r="H39" s="37">
        <f t="shared" si="4"/>
        <v>431325.33651194407</v>
      </c>
      <c r="I39" s="37">
        <f t="shared" si="4"/>
        <v>3773.246911339349</v>
      </c>
      <c r="J39" s="37">
        <f t="shared" si="4"/>
        <v>18593.931904595091</v>
      </c>
      <c r="K39" s="37">
        <f t="shared" si="4"/>
        <v>6660.7241102417856</v>
      </c>
      <c r="L39" s="37">
        <f t="shared" si="4"/>
        <v>92432.286275352206</v>
      </c>
      <c r="M39" s="37">
        <f t="shared" si="4"/>
        <v>549671.97220010718</v>
      </c>
      <c r="N39" s="37">
        <f t="shared" si="4"/>
        <v>496391.73667217285</v>
      </c>
      <c r="O39" s="37">
        <f t="shared" si="4"/>
        <v>127625.0457801717</v>
      </c>
      <c r="P39" s="37">
        <f t="shared" si="4"/>
        <v>20474.895489897754</v>
      </c>
      <c r="Q39" s="37">
        <f t="shared" si="4"/>
        <v>5439.4498599382832</v>
      </c>
      <c r="R39" s="39">
        <f t="shared" si="4"/>
        <v>2484228.9249999998</v>
      </c>
    </row>
    <row r="40" spans="1:18">
      <c r="A40" s="40"/>
      <c r="B40" s="37"/>
      <c r="C40" s="37"/>
      <c r="D40" s="37"/>
      <c r="E40" s="37"/>
      <c r="F40" s="37"/>
      <c r="G40" s="37"/>
      <c r="H40" s="37"/>
      <c r="I40" s="37"/>
      <c r="J40" s="37"/>
      <c r="K40" s="37"/>
      <c r="L40" s="37"/>
      <c r="M40" s="37"/>
      <c r="N40" s="37"/>
      <c r="O40" s="37"/>
      <c r="P40" s="37"/>
      <c r="Q40" s="37"/>
      <c r="R40" s="37"/>
    </row>
    <row r="41" spans="1:18">
      <c r="A41" s="26"/>
      <c r="B41" s="26"/>
      <c r="C41" s="26"/>
      <c r="D41" s="26"/>
      <c r="E41" s="26"/>
      <c r="F41" s="26"/>
      <c r="G41" s="26"/>
      <c r="H41" s="26"/>
      <c r="I41" s="26"/>
      <c r="J41" s="26"/>
      <c r="K41" s="26"/>
      <c r="L41" s="26"/>
      <c r="M41" s="26"/>
      <c r="N41" s="26"/>
      <c r="O41" s="26"/>
      <c r="P41" s="26"/>
      <c r="Q41" s="26"/>
      <c r="R41" s="26"/>
    </row>
    <row r="42" spans="1:18">
      <c r="A42" s="41" t="s">
        <v>33</v>
      </c>
      <c r="B42" s="42"/>
      <c r="C42" s="42"/>
      <c r="D42" s="42"/>
      <c r="E42" s="42"/>
      <c r="F42" s="42"/>
      <c r="G42" s="42"/>
      <c r="H42" s="42"/>
      <c r="I42" s="42"/>
      <c r="J42" s="42"/>
      <c r="K42" s="42"/>
      <c r="L42" s="42"/>
      <c r="M42" s="42"/>
      <c r="N42" s="42"/>
      <c r="O42" s="42"/>
      <c r="P42" s="42"/>
      <c r="Q42" s="42"/>
      <c r="R42" s="42"/>
    </row>
    <row r="43" spans="1:18" ht="16.5" customHeight="1">
      <c r="A43" s="46" t="s">
        <v>34</v>
      </c>
      <c r="B43" s="46"/>
      <c r="C43" s="46"/>
      <c r="D43" s="46"/>
      <c r="E43" s="46"/>
      <c r="F43" s="46"/>
      <c r="G43" s="46"/>
      <c r="H43" s="46"/>
      <c r="I43" s="46"/>
      <c r="J43" s="46"/>
      <c r="K43" s="46"/>
      <c r="L43" s="46"/>
      <c r="M43" s="46"/>
      <c r="N43" s="46"/>
      <c r="O43" s="46"/>
      <c r="P43" s="46"/>
      <c r="Q43" s="46"/>
      <c r="R43" s="46"/>
    </row>
    <row r="44" spans="1:18" ht="24.75" customHeight="1">
      <c r="A44" s="46" t="s">
        <v>41</v>
      </c>
      <c r="B44" s="46"/>
      <c r="C44" s="46"/>
      <c r="D44" s="46"/>
      <c r="E44" s="46"/>
      <c r="F44" s="46"/>
      <c r="G44" s="46"/>
      <c r="H44" s="46"/>
      <c r="I44" s="46"/>
      <c r="J44" s="46"/>
      <c r="K44" s="46"/>
      <c r="L44" s="46"/>
      <c r="M44" s="46"/>
      <c r="N44" s="46"/>
      <c r="O44" s="46"/>
      <c r="P44" s="46"/>
      <c r="Q44" s="46"/>
      <c r="R44" s="46"/>
    </row>
    <row r="45" spans="1:18" ht="24.75" customHeight="1">
      <c r="A45" s="47" t="s">
        <v>35</v>
      </c>
      <c r="B45" s="47"/>
      <c r="C45" s="47"/>
      <c r="D45" s="47"/>
      <c r="E45" s="47"/>
      <c r="F45" s="47"/>
      <c r="G45" s="47"/>
      <c r="H45" s="47"/>
      <c r="I45" s="47"/>
      <c r="J45" s="47"/>
      <c r="K45" s="47"/>
      <c r="L45" s="47"/>
      <c r="M45" s="47"/>
      <c r="N45" s="47"/>
      <c r="O45" s="47"/>
      <c r="P45" s="47"/>
      <c r="Q45" s="47"/>
      <c r="R45" s="47"/>
    </row>
    <row r="46" spans="1:18" ht="12.75" customHeight="1">
      <c r="A46" s="46" t="s">
        <v>43</v>
      </c>
      <c r="B46" s="46"/>
      <c r="C46" s="46"/>
      <c r="D46" s="46"/>
      <c r="E46" s="46"/>
      <c r="F46" s="46"/>
      <c r="G46" s="46"/>
      <c r="H46" s="46"/>
      <c r="I46" s="46"/>
      <c r="J46" s="46"/>
      <c r="K46" s="46"/>
      <c r="L46" s="46"/>
      <c r="M46" s="46"/>
      <c r="N46" s="46"/>
      <c r="O46" s="46"/>
      <c r="P46" s="46"/>
      <c r="Q46" s="46"/>
      <c r="R46" s="46"/>
    </row>
    <row r="47" spans="1:18" ht="13.5" customHeight="1">
      <c r="A47" s="48" t="s">
        <v>44</v>
      </c>
      <c r="B47" s="46"/>
      <c r="C47" s="46"/>
      <c r="D47" s="46"/>
      <c r="E47" s="46"/>
      <c r="F47" s="46"/>
      <c r="G47" s="46"/>
      <c r="H47" s="46"/>
      <c r="I47" s="46"/>
      <c r="J47" s="46"/>
      <c r="K47" s="46"/>
      <c r="L47" s="46"/>
      <c r="M47" s="46"/>
      <c r="N47" s="46"/>
      <c r="O47" s="46"/>
      <c r="P47" s="46"/>
      <c r="Q47" s="46"/>
      <c r="R47" s="46"/>
    </row>
    <row r="48" spans="1:18" ht="14.25" customHeight="1">
      <c r="A48" s="44" t="s">
        <v>54</v>
      </c>
      <c r="B48" s="45"/>
      <c r="C48" s="45"/>
      <c r="D48" s="45"/>
      <c r="E48" s="45"/>
      <c r="F48" s="45"/>
      <c r="G48" s="45"/>
      <c r="H48" s="45"/>
      <c r="I48" s="45"/>
      <c r="J48" s="45"/>
      <c r="K48" s="45"/>
      <c r="L48" s="45"/>
      <c r="M48" s="45"/>
      <c r="N48" s="45"/>
      <c r="O48" s="45"/>
      <c r="P48" s="45"/>
      <c r="Q48" s="45"/>
      <c r="R48" s="45"/>
    </row>
    <row r="49" spans="1:18" ht="15.75" customHeight="1">
      <c r="A49" s="44" t="s">
        <v>42</v>
      </c>
      <c r="B49" s="44"/>
      <c r="C49" s="44"/>
      <c r="D49" s="44"/>
      <c r="E49" s="44"/>
      <c r="F49" s="44"/>
      <c r="G49" s="44"/>
      <c r="H49" s="44"/>
      <c r="I49" s="44"/>
      <c r="J49" s="44"/>
      <c r="K49" s="44"/>
      <c r="L49" s="44"/>
      <c r="M49" s="44"/>
      <c r="N49" s="44"/>
      <c r="O49" s="44"/>
      <c r="P49" s="44"/>
      <c r="Q49" s="44"/>
      <c r="R49" s="44"/>
    </row>
    <row r="50" spans="1:18">
      <c r="A50" s="43"/>
      <c r="B50" s="43"/>
      <c r="C50" s="43"/>
      <c r="D50" s="43"/>
      <c r="E50" s="43"/>
      <c r="F50" s="43"/>
      <c r="G50" s="43"/>
      <c r="H50" s="43"/>
      <c r="I50" s="43"/>
      <c r="J50" s="43"/>
      <c r="K50" s="43"/>
      <c r="L50" s="43"/>
      <c r="M50" s="43"/>
      <c r="N50" s="43"/>
      <c r="O50" s="43"/>
      <c r="P50" s="43"/>
      <c r="Q50" s="43"/>
      <c r="R50" s="43"/>
    </row>
    <row r="57" spans="1:18">
      <c r="A57" s="5"/>
      <c r="B57" s="9"/>
      <c r="C57" s="9"/>
      <c r="D57" s="9"/>
      <c r="E57" s="9"/>
      <c r="F57" s="9"/>
      <c r="G57" s="9"/>
      <c r="H57" s="9"/>
      <c r="I57" s="9"/>
      <c r="J57" s="9"/>
      <c r="K57" s="9"/>
      <c r="L57" s="9"/>
      <c r="M57" s="9"/>
      <c r="N57" s="9"/>
      <c r="O57" s="9"/>
      <c r="P57" s="9"/>
      <c r="Q57" s="9"/>
      <c r="R57" s="9"/>
    </row>
    <row r="58" spans="1:18">
      <c r="A58" s="5"/>
      <c r="B58" s="9"/>
      <c r="C58" s="9"/>
      <c r="D58" s="9"/>
      <c r="E58" s="9"/>
      <c r="F58" s="9"/>
      <c r="G58" s="9"/>
      <c r="H58" s="9"/>
      <c r="I58" s="9"/>
      <c r="J58" s="9"/>
      <c r="K58" s="9"/>
      <c r="L58" s="9"/>
      <c r="M58" s="9"/>
      <c r="N58" s="9"/>
      <c r="O58" s="9"/>
      <c r="P58" s="9"/>
      <c r="Q58" s="9"/>
      <c r="R58" s="9"/>
    </row>
    <row r="59" spans="1:18">
      <c r="A59" s="2"/>
      <c r="B59" s="2"/>
      <c r="C59" s="2"/>
      <c r="D59" s="2"/>
      <c r="E59" s="2"/>
      <c r="F59" s="2"/>
      <c r="G59" s="2"/>
      <c r="H59" s="2"/>
      <c r="I59" s="2"/>
      <c r="J59" s="2"/>
      <c r="K59" s="2"/>
      <c r="L59" s="2"/>
      <c r="M59" s="2"/>
      <c r="N59" s="2"/>
      <c r="O59" s="2"/>
      <c r="P59" s="2"/>
      <c r="Q59" s="2"/>
      <c r="R59" s="2"/>
    </row>
    <row r="60" spans="1:18">
      <c r="A60" s="5"/>
      <c r="B60" s="9"/>
      <c r="C60" s="9"/>
      <c r="D60" s="9"/>
      <c r="E60" s="9"/>
      <c r="F60" s="9"/>
      <c r="G60" s="9"/>
      <c r="H60" s="9"/>
      <c r="I60" s="9"/>
      <c r="J60" s="9"/>
      <c r="K60" s="9"/>
      <c r="L60" s="9"/>
      <c r="M60" s="9"/>
      <c r="N60" s="9"/>
      <c r="O60" s="9"/>
      <c r="P60" s="9"/>
      <c r="Q60" s="9"/>
      <c r="R60" s="9"/>
    </row>
    <row r="61" spans="1:18">
      <c r="A61" s="5"/>
      <c r="B61" s="9"/>
      <c r="C61" s="9"/>
      <c r="D61" s="9"/>
      <c r="E61" s="9"/>
      <c r="F61" s="9"/>
      <c r="G61" s="9"/>
      <c r="H61" s="9"/>
      <c r="I61" s="9"/>
      <c r="J61" s="9"/>
      <c r="K61" s="9"/>
      <c r="L61" s="9"/>
      <c r="M61" s="9"/>
      <c r="N61" s="9"/>
      <c r="O61" s="9"/>
      <c r="P61" s="9"/>
      <c r="Q61" s="9"/>
      <c r="R61" s="9"/>
    </row>
  </sheetData>
  <mergeCells count="7">
    <mergeCell ref="A49:R49"/>
    <mergeCell ref="A48:R48"/>
    <mergeCell ref="A43:R43"/>
    <mergeCell ref="A44:R44"/>
    <mergeCell ref="A45:R45"/>
    <mergeCell ref="A46:R46"/>
    <mergeCell ref="A47:R47"/>
  </mergeCells>
  <phoneticPr fontId="0" type="noConversion"/>
  <pageMargins left="0.25" right="0.25" top="1" bottom="1" header="0.5" footer="0.5"/>
  <pageSetup scale="85" orientation="landscape" horizontalDpi="4294967293" verticalDpi="300" r:id="rId1"/>
  <headerFooter alignWithMargins="0">
    <oddFooter>&amp;R&amp;Z&amp;F / &amp;A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Jurisd Contrib-FY2011 Table 2</vt:lpstr>
      <vt:lpstr>'Jurisd Contrib-FY2011 Table 2'!Print_Area</vt:lpstr>
    </vt:vector>
  </TitlesOfParts>
  <Company>Council of Governments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Council of Governments</dc:creator>
  <cp:lastModifiedBy>Ted Graham</cp:lastModifiedBy>
  <cp:lastPrinted>2010-05-10T16:45:00Z</cp:lastPrinted>
  <dcterms:created xsi:type="dcterms:W3CDTF">2001-06-04T19:01:32Z</dcterms:created>
  <dcterms:modified xsi:type="dcterms:W3CDTF">2010-05-10T16:56:24Z</dcterms:modified>
</cp:coreProperties>
</file>