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50" windowWidth="19155" windowHeight="11055" activeTab="2"/>
  </bookViews>
  <sheets>
    <sheet name="Wage&amp;Salary" sheetId="1" r:id="rId1"/>
    <sheet name="Military" sheetId="2" r:id="rId2"/>
    <sheet name="Self-Employed" sheetId="3" r:id="rId3"/>
    <sheet name="TOTAL" sheetId="4" r:id="rId4"/>
  </sheets>
  <calcPr calcId="125725"/>
</workbook>
</file>

<file path=xl/calcChain.xml><?xml version="1.0" encoding="utf-8"?>
<calcChain xmlns="http://schemas.openxmlformats.org/spreadsheetml/2006/main">
  <c r="W30" i="3"/>
  <c r="W13"/>
  <c r="F20"/>
  <c r="F19"/>
  <c r="D19" s="1"/>
  <c r="F18"/>
  <c r="F17"/>
  <c r="D17" s="1"/>
  <c r="F16"/>
  <c r="D16" s="1"/>
  <c r="F15"/>
  <c r="D15" s="1"/>
  <c r="F14"/>
  <c r="D14" s="1"/>
  <c r="F13"/>
  <c r="F11"/>
  <c r="F10"/>
  <c r="F9"/>
  <c r="F7"/>
  <c r="D7" s="1"/>
  <c r="F5"/>
  <c r="D5" s="1"/>
  <c r="F4"/>
  <c r="D4" s="1"/>
  <c r="F3"/>
  <c r="F8"/>
  <c r="T9"/>
  <c r="U9" s="1"/>
  <c r="E20" s="1"/>
  <c r="C20" s="1"/>
  <c r="T10"/>
  <c r="U10" s="1"/>
  <c r="E19" s="1"/>
  <c r="C19" s="1"/>
  <c r="T11"/>
  <c r="U11" s="1"/>
  <c r="E18" s="1"/>
  <c r="C18" s="1"/>
  <c r="T12"/>
  <c r="U12" s="1"/>
  <c r="E7" s="1"/>
  <c r="C7" s="1"/>
  <c r="T13"/>
  <c r="U13" s="1"/>
  <c r="E8" s="1"/>
  <c r="C8" s="1"/>
  <c r="T14"/>
  <c r="U14" s="1"/>
  <c r="E4" s="1"/>
  <c r="C4" s="1"/>
  <c r="T15"/>
  <c r="U15" s="1"/>
  <c r="E9" s="1"/>
  <c r="C9" s="1"/>
  <c r="T16"/>
  <c r="U16" s="1"/>
  <c r="E13" s="1"/>
  <c r="C13" s="1"/>
  <c r="T17"/>
  <c r="U17" s="1"/>
  <c r="E14" s="1"/>
  <c r="C14" s="1"/>
  <c r="T18"/>
  <c r="U18" s="1"/>
  <c r="E17" s="1"/>
  <c r="C17" s="1"/>
  <c r="T19"/>
  <c r="U19" s="1"/>
  <c r="E5" s="1"/>
  <c r="C5" s="1"/>
  <c r="T21"/>
  <c r="U21" s="1"/>
  <c r="T22"/>
  <c r="U22" s="1"/>
  <c r="T26"/>
  <c r="U26" s="1"/>
  <c r="T27"/>
  <c r="U27" s="1"/>
  <c r="T28"/>
  <c r="U28" s="1"/>
  <c r="T29"/>
  <c r="U29" s="1"/>
  <c r="T30"/>
  <c r="U30" s="1"/>
  <c r="T31"/>
  <c r="U31" s="1"/>
  <c r="T8"/>
  <c r="U8" s="1"/>
  <c r="E3" s="1"/>
  <c r="C3" s="1"/>
  <c r="W28"/>
  <c r="D18"/>
  <c r="W10"/>
  <c r="W11"/>
  <c r="W12"/>
  <c r="W14"/>
  <c r="W15"/>
  <c r="W16"/>
  <c r="W17"/>
  <c r="W18"/>
  <c r="W19"/>
  <c r="W21"/>
  <c r="W22"/>
  <c r="W26"/>
  <c r="W27"/>
  <c r="W29"/>
  <c r="W31"/>
  <c r="W9"/>
  <c r="W8"/>
  <c r="B6"/>
  <c r="B12"/>
  <c r="B21"/>
  <c r="D3"/>
  <c r="D8"/>
  <c r="D9"/>
  <c r="D10"/>
  <c r="D11"/>
  <c r="D13"/>
  <c r="D20"/>
  <c r="L24"/>
  <c r="M24"/>
  <c r="N24"/>
  <c r="O24"/>
  <c r="P24"/>
  <c r="Q24"/>
  <c r="R24"/>
  <c r="S24"/>
  <c r="K24"/>
  <c r="C6" l="1"/>
  <c r="B22"/>
  <c r="T24"/>
  <c r="U24" s="1"/>
  <c r="E10"/>
  <c r="C10" s="1"/>
  <c r="E11"/>
  <c r="C11" s="1"/>
  <c r="B10" i="4" s="1"/>
  <c r="E16" i="3"/>
  <c r="C16" s="1"/>
  <c r="E15"/>
  <c r="C15" s="1"/>
  <c r="W24"/>
  <c r="D21"/>
  <c r="D12"/>
  <c r="D6"/>
  <c r="L21" i="2"/>
  <c r="L14"/>
  <c r="L10"/>
  <c r="L22" s="1"/>
  <c r="B17" i="4"/>
  <c r="B18"/>
  <c r="B6"/>
  <c r="B7"/>
  <c r="B9"/>
  <c r="B4"/>
  <c r="B3"/>
  <c r="B2"/>
  <c r="C26" i="1"/>
  <c r="D26"/>
  <c r="E26"/>
  <c r="F26"/>
  <c r="M20"/>
  <c r="M19"/>
  <c r="M18"/>
  <c r="M17"/>
  <c r="M16"/>
  <c r="M15"/>
  <c r="M14"/>
  <c r="M13"/>
  <c r="M11"/>
  <c r="M10"/>
  <c r="M9"/>
  <c r="M8"/>
  <c r="M7"/>
  <c r="M5"/>
  <c r="M4"/>
  <c r="M3"/>
  <c r="B21"/>
  <c r="C21"/>
  <c r="D21"/>
  <c r="E21"/>
  <c r="B12"/>
  <c r="C12"/>
  <c r="D12"/>
  <c r="E12"/>
  <c r="B6"/>
  <c r="B22" s="1"/>
  <c r="C6"/>
  <c r="C22" s="1"/>
  <c r="D6"/>
  <c r="D22" s="1"/>
  <c r="E6"/>
  <c r="E22" s="1"/>
  <c r="B22" i="2"/>
  <c r="C22"/>
  <c r="D22"/>
  <c r="E22"/>
  <c r="F22"/>
  <c r="B21"/>
  <c r="C21"/>
  <c r="D21"/>
  <c r="E21"/>
  <c r="F21"/>
  <c r="B14"/>
  <c r="C14"/>
  <c r="D14"/>
  <c r="E14"/>
  <c r="F14"/>
  <c r="B10"/>
  <c r="C10"/>
  <c r="D10"/>
  <c r="E10"/>
  <c r="F10"/>
  <c r="C55" i="4"/>
  <c r="D55"/>
  <c r="E55"/>
  <c r="F55"/>
  <c r="G55"/>
  <c r="H55"/>
  <c r="I55"/>
  <c r="J55"/>
  <c r="B55"/>
  <c r="J53"/>
  <c r="I53"/>
  <c r="H53"/>
  <c r="G53"/>
  <c r="F53"/>
  <c r="E53"/>
  <c r="D53"/>
  <c r="C53"/>
  <c r="B53"/>
  <c r="J42"/>
  <c r="I42"/>
  <c r="H42"/>
  <c r="G42"/>
  <c r="F42"/>
  <c r="E42"/>
  <c r="D42"/>
  <c r="C42"/>
  <c r="B42"/>
  <c r="J32"/>
  <c r="I32"/>
  <c r="H32"/>
  <c r="G32"/>
  <c r="F32"/>
  <c r="E32"/>
  <c r="D32"/>
  <c r="C32"/>
  <c r="B32"/>
  <c r="B19"/>
  <c r="H21" i="2"/>
  <c r="I21"/>
  <c r="J21"/>
  <c r="K21"/>
  <c r="G21"/>
  <c r="H14"/>
  <c r="I14"/>
  <c r="J14"/>
  <c r="K14"/>
  <c r="G14"/>
  <c r="H10"/>
  <c r="I10"/>
  <c r="J10"/>
  <c r="K10"/>
  <c r="G10"/>
  <c r="L26" i="1"/>
  <c r="K26"/>
  <c r="L21"/>
  <c r="M21" s="1"/>
  <c r="L12"/>
  <c r="M12" s="1"/>
  <c r="L6"/>
  <c r="M6" s="1"/>
  <c r="J26"/>
  <c r="I26"/>
  <c r="H26"/>
  <c r="G26"/>
  <c r="K21"/>
  <c r="J21"/>
  <c r="I21"/>
  <c r="H21"/>
  <c r="G21"/>
  <c r="F21"/>
  <c r="K12"/>
  <c r="J12"/>
  <c r="I12"/>
  <c r="H12"/>
  <c r="G12"/>
  <c r="F12"/>
  <c r="K6"/>
  <c r="J6"/>
  <c r="I6"/>
  <c r="H6"/>
  <c r="G6"/>
  <c r="F6"/>
  <c r="C21" i="3" l="1"/>
  <c r="D22"/>
  <c r="C12"/>
  <c r="B14" i="4"/>
  <c r="K22" i="2"/>
  <c r="H22"/>
  <c r="B5" i="4"/>
  <c r="G22" i="2"/>
  <c r="I22"/>
  <c r="J22"/>
  <c r="G22" i="1"/>
  <c r="L22"/>
  <c r="M22" s="1"/>
  <c r="F22"/>
  <c r="J22"/>
  <c r="I22"/>
  <c r="H22"/>
  <c r="K22"/>
  <c r="C22" i="3" l="1"/>
  <c r="B8" i="4"/>
  <c r="B13"/>
  <c r="B16"/>
  <c r="B12"/>
  <c r="B15"/>
  <c r="B11" l="1"/>
  <c r="B20"/>
  <c r="B21" l="1"/>
</calcChain>
</file>

<file path=xl/sharedStrings.xml><?xml version="1.0" encoding="utf-8"?>
<sst xmlns="http://schemas.openxmlformats.org/spreadsheetml/2006/main" count="228" uniqueCount="127">
  <si>
    <t>Year</t>
  </si>
  <si>
    <t>JURISDICTIONS</t>
  </si>
  <si>
    <t>District of Columbia</t>
  </si>
  <si>
    <t>Arlington County</t>
  </si>
  <si>
    <t>City of Alexandria</t>
  </si>
  <si>
    <t>Central Jurisdictions</t>
  </si>
  <si>
    <t>Montgomery County</t>
  </si>
  <si>
    <t>Prince George's County</t>
  </si>
  <si>
    <t>Fairfax County</t>
  </si>
  <si>
    <t>City of Fairfax</t>
  </si>
  <si>
    <t>City of Falls Church</t>
  </si>
  <si>
    <t>Inner Suburbs</t>
  </si>
  <si>
    <t>Loudoun County</t>
  </si>
  <si>
    <t>Prince William County</t>
  </si>
  <si>
    <t>City of Manassas</t>
  </si>
  <si>
    <t>City of Manassas Park</t>
  </si>
  <si>
    <t>Stafford County</t>
  </si>
  <si>
    <t>Frederick County</t>
  </si>
  <si>
    <t>Charles County</t>
  </si>
  <si>
    <t>Calvert County</t>
  </si>
  <si>
    <t>Outer Suburbs</t>
  </si>
  <si>
    <t>MSA (1983) Total</t>
  </si>
  <si>
    <t>CA25N Total full-time and part-time employment by NAICS industry 1/</t>
  </si>
  <si>
    <t>Govt. and govt. enterprises employment: Military (number of jobs)</t>
  </si>
  <si>
    <t>Bureau of Economic Analysis</t>
  </si>
  <si>
    <t/>
  </si>
  <si>
    <t>2005</t>
  </si>
  <si>
    <t>2006</t>
  </si>
  <si>
    <t>2007</t>
  </si>
  <si>
    <t>2008</t>
  </si>
  <si>
    <t>2009</t>
  </si>
  <si>
    <t>Fairfax, Fairfax City + Falls Church</t>
  </si>
  <si>
    <t>Prince William, Manassas + Manassas Park</t>
  </si>
  <si>
    <t>Legend / Footnotes:</t>
  </si>
  <si>
    <t>1/ The estimates of employment for 2001-2006 are based on the 2002 North American Industry Classification System (NAICS). The estimates for 2007 forward are based on the 2007 NAICS.</t>
  </si>
  <si>
    <t>(L) Less than 10 jobs, but the estimates for this item are included in the totals.</t>
  </si>
  <si>
    <t xml:space="preserve"> Last updated: April 21, 2011</t>
  </si>
  <si>
    <t>Jurisdicitons</t>
  </si>
  <si>
    <t>JURISDICTION</t>
  </si>
  <si>
    <t>2010</t>
  </si>
  <si>
    <t>2015</t>
  </si>
  <si>
    <t>2020</t>
  </si>
  <si>
    <t xml:space="preserve">District of Columbia   </t>
  </si>
  <si>
    <t xml:space="preserve">City of Alexandria   </t>
  </si>
  <si>
    <t xml:space="preserve">Central Jurisdictions  </t>
  </si>
  <si>
    <t xml:space="preserve">Montgomery County (1)  </t>
  </si>
  <si>
    <t xml:space="preserve"> Rockville (2)  </t>
  </si>
  <si>
    <t>Gaithersburg (2)</t>
  </si>
  <si>
    <t xml:space="preserve">Prince George's County  </t>
  </si>
  <si>
    <t xml:space="preserve">Fairfax County (3)  </t>
  </si>
  <si>
    <t xml:space="preserve">City of Fairfax </t>
  </si>
  <si>
    <t xml:space="preserve">City of Falls Church  </t>
  </si>
  <si>
    <t xml:space="preserve">Inner Suburbs  </t>
  </si>
  <si>
    <t xml:space="preserve">Loudoun County   </t>
  </si>
  <si>
    <t xml:space="preserve">Prince William County   </t>
  </si>
  <si>
    <t xml:space="preserve">City of Manassas  </t>
  </si>
  <si>
    <t xml:space="preserve">City of Manassas Park  </t>
  </si>
  <si>
    <t xml:space="preserve">Calvert County (4)  </t>
  </si>
  <si>
    <t xml:space="preserve">Charles County (4)  </t>
  </si>
  <si>
    <t xml:space="preserve">Frederick County  </t>
  </si>
  <si>
    <t xml:space="preserve">Stafford County  (5)  </t>
  </si>
  <si>
    <t xml:space="preserve">Outer Suburbs   </t>
  </si>
  <si>
    <t>MSA (1983) REGIONAL TOTAL</t>
  </si>
  <si>
    <t>Round 8.0 Cooperative Forecast</t>
  </si>
  <si>
    <r>
      <t>Final (June 2009) ROUND 8.0 ECONOMETRIC MODEL RESULTS (</t>
    </r>
    <r>
      <rPr>
        <b/>
        <i/>
        <sz val="10"/>
        <rFont val="Arial"/>
        <family val="2"/>
      </rPr>
      <t>thousands</t>
    </r>
    <r>
      <rPr>
        <b/>
        <sz val="10"/>
        <rFont val="Arial"/>
        <family val="2"/>
      </rPr>
      <t>) Scenario #1 - 1983 MSA Geography</t>
    </r>
  </si>
  <si>
    <t>Revised 10/15/09</t>
  </si>
  <si>
    <t>TOTAL JOBS</t>
  </si>
  <si>
    <t>2000</t>
  </si>
  <si>
    <t>2001</t>
  </si>
  <si>
    <t>2002</t>
  </si>
  <si>
    <t>2003</t>
  </si>
  <si>
    <t>2004</t>
  </si>
  <si>
    <t>Change 2000 - 2010</t>
  </si>
  <si>
    <t>2010*</t>
  </si>
  <si>
    <t>*BEA Data for 2010 has not been released - Used 2009</t>
  </si>
  <si>
    <t>Mmili</t>
  </si>
  <si>
    <t>22102 - Class of worker (9) (Workers 16 years and over)</t>
  </si>
  <si>
    <t>US Census Bureau, ACS 2006-2008 3yr est., Special Tabs for CTPP</t>
  </si>
  <si>
    <t>MEASURES</t>
  </si>
  <si>
    <t>Estimate</t>
  </si>
  <si>
    <t>COW</t>
  </si>
  <si>
    <t xml:space="preserve">Total, all class of worker </t>
  </si>
  <si>
    <t xml:space="preserve">Private for-profit wage and salary workers </t>
  </si>
  <si>
    <t xml:space="preserve">Private not-for-profit wage and salary workers </t>
  </si>
  <si>
    <t xml:space="preserve">Local government workers </t>
  </si>
  <si>
    <t xml:space="preserve">State government workers </t>
  </si>
  <si>
    <t xml:space="preserve">Federal government workers </t>
  </si>
  <si>
    <t xml:space="preserve">Self-employed workers in own not incorporated business </t>
  </si>
  <si>
    <t xml:space="preserve">Self-employed workers in own, incorporated business </t>
  </si>
  <si>
    <t xml:space="preserve">Unpaid family workers </t>
  </si>
  <si>
    <t>% Self Employed</t>
  </si>
  <si>
    <t>WORKPLACE</t>
  </si>
  <si>
    <t>Charles County, Maryland</t>
  </si>
  <si>
    <t>Frederick County, Maryland</t>
  </si>
  <si>
    <t>Montgomery County, Maryland</t>
  </si>
  <si>
    <t>Prince George's County, Maryland</t>
  </si>
  <si>
    <t>Arlington County, Virginia</t>
  </si>
  <si>
    <t>Fairfax County, Virginia</t>
  </si>
  <si>
    <t>Loudoun County, Virginia</t>
  </si>
  <si>
    <t>Prince William County, Virginia</t>
  </si>
  <si>
    <t>Alexandria city, Virginia</t>
  </si>
  <si>
    <t>Fairfax city, Virginia</t>
  </si>
  <si>
    <t>N/A</t>
  </si>
  <si>
    <t>Manassas city, Virginia</t>
  </si>
  <si>
    <t>Manassas Park city, Virginia</t>
  </si>
  <si>
    <t>Region</t>
  </si>
  <si>
    <t>Stafford County, Virginia</t>
  </si>
  <si>
    <t>Calvert County, Maryland</t>
  </si>
  <si>
    <t>St. Mary's County, Maryland</t>
  </si>
  <si>
    <t>Fauquier County, Virginia</t>
  </si>
  <si>
    <t>Spotsylvania County, Virginia</t>
  </si>
  <si>
    <t>Fredericksburg city, Virginia</t>
  </si>
  <si>
    <t>King George County, Virginia</t>
  </si>
  <si>
    <t>Clarke County, Virginia</t>
  </si>
  <si>
    <t>Jefferson County, West Virginia</t>
  </si>
  <si>
    <t>Falls Church, Virginia</t>
  </si>
  <si>
    <t>Multipilier</t>
  </si>
  <si>
    <t>Wage &amp; Salary with Self-Employed</t>
  </si>
  <si>
    <t>Self-Employed</t>
  </si>
  <si>
    <t>Wage &amp; Salary</t>
  </si>
  <si>
    <t>total employed minus unincorp self employed</t>
  </si>
  <si>
    <t>% unincorp self employed</t>
  </si>
  <si>
    <t xml:space="preserve">Unincorp Self Employed Multipilier </t>
  </si>
  <si>
    <t>Unincorp Self Employed Multiplier</t>
  </si>
  <si>
    <t>% Unincorp Self Employed</t>
  </si>
  <si>
    <t xml:space="preserve">The ACS 2006-2008 3 year estmates did not report out  the cities of Falls Church and Manassas Park. </t>
  </si>
  <si>
    <t>Fairfax City and Mananass City were subsititued.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</si>
</sst>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#,##0.000"/>
    <numFmt numFmtId="166" formatCode="0.000"/>
  </numFmts>
  <fonts count="22"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Arial"/>
      <family val="2"/>
    </font>
    <font>
      <b/>
      <sz val="10"/>
      <name val="MS Sans Serif"/>
      <family val="2"/>
    </font>
    <font>
      <sz val="9"/>
      <color theme="1"/>
      <name val="Arial"/>
      <family val="2"/>
    </font>
    <font>
      <b/>
      <sz val="14"/>
      <name val="Arial"/>
      <family val="2"/>
    </font>
    <font>
      <sz val="13"/>
      <name val="Arial"/>
      <family val="2"/>
    </font>
    <font>
      <b/>
      <sz val="10"/>
      <color indexed="9"/>
      <name val="Arial"/>
      <family val="2"/>
    </font>
    <font>
      <b/>
      <i/>
      <sz val="15"/>
      <name val="Arial"/>
      <family val="2"/>
    </font>
    <font>
      <i/>
      <sz val="10"/>
      <name val="Arial"/>
      <family val="2"/>
    </font>
    <font>
      <b/>
      <sz val="10"/>
      <color indexed="9"/>
      <name val="Arial"/>
      <family val="2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9"/>
      <name val="Times New Roman"/>
      <family val="1"/>
    </font>
    <font>
      <b/>
      <i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sz val="10"/>
      <color rgb="FF000000"/>
      <name val="Times New Roman"/>
      <family val="1"/>
    </font>
    <font>
      <b/>
      <sz val="9"/>
      <name val="Arial"/>
      <family val="2"/>
    </font>
    <font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6"/>
        <bgColor indexed="23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medium">
        <color indexed="64"/>
      </left>
      <right style="medium">
        <color indexed="64"/>
      </right>
      <top style="thin">
        <color indexed="9"/>
      </top>
      <bottom style="thin">
        <color indexed="9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 style="medium">
        <color indexed="64"/>
      </right>
      <top style="thin">
        <color indexed="9"/>
      </top>
      <bottom style="thin">
        <color indexed="9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56">
    <xf numFmtId="0" fontId="0" fillId="0" borderId="0" xfId="0"/>
    <xf numFmtId="0" fontId="0" fillId="0" borderId="1" xfId="0" applyBorder="1"/>
    <xf numFmtId="0" fontId="2" fillId="0" borderId="3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3" fillId="0" borderId="8" xfId="0" applyFont="1" applyBorder="1"/>
    <xf numFmtId="3" fontId="3" fillId="0" borderId="2" xfId="0" applyNumberFormat="1" applyFont="1" applyBorder="1"/>
    <xf numFmtId="3" fontId="3" fillId="0" borderId="1" xfId="0" applyNumberFormat="1" applyFont="1" applyBorder="1"/>
    <xf numFmtId="3" fontId="3" fillId="0" borderId="10" xfId="0" applyNumberFormat="1" applyFont="1" applyBorder="1"/>
    <xf numFmtId="3" fontId="2" fillId="0" borderId="1" xfId="0" applyNumberFormat="1" applyFont="1" applyBorder="1"/>
    <xf numFmtId="3" fontId="3" fillId="0" borderId="9" xfId="0" applyNumberFormat="1" applyFont="1" applyBorder="1"/>
    <xf numFmtId="3" fontId="3" fillId="0" borderId="8" xfId="0" applyNumberFormat="1" applyFont="1" applyFill="1" applyBorder="1"/>
    <xf numFmtId="3" fontId="3" fillId="0" borderId="0" xfId="0" applyNumberFormat="1" applyFont="1" applyBorder="1"/>
    <xf numFmtId="3" fontId="3" fillId="0" borderId="8" xfId="0" applyNumberFormat="1" applyFont="1" applyBorder="1"/>
    <xf numFmtId="3" fontId="2" fillId="0" borderId="8" xfId="0" applyNumberFormat="1" applyFont="1" applyBorder="1"/>
    <xf numFmtId="3" fontId="3" fillId="0" borderId="0" xfId="0" applyNumberFormat="1" applyFont="1"/>
    <xf numFmtId="3" fontId="2" fillId="0" borderId="4" xfId="0" applyNumberFormat="1" applyFont="1" applyBorder="1"/>
    <xf numFmtId="3" fontId="2" fillId="0" borderId="11" xfId="0" applyNumberFormat="1" applyFont="1" applyBorder="1"/>
    <xf numFmtId="3" fontId="2" fillId="0" borderId="3" xfId="0" applyNumberFormat="1" applyFont="1" applyBorder="1"/>
    <xf numFmtId="0" fontId="4" fillId="0" borderId="0" xfId="0" applyFont="1"/>
    <xf numFmtId="3" fontId="3" fillId="0" borderId="9" xfId="0" applyNumberFormat="1" applyFont="1" applyFill="1" applyBorder="1"/>
    <xf numFmtId="3" fontId="2" fillId="0" borderId="0" xfId="0" applyNumberFormat="1" applyFont="1" applyBorder="1"/>
    <xf numFmtId="0" fontId="5" fillId="0" borderId="0" xfId="0" applyFont="1" applyAlignment="1">
      <alignment horizontal="center" vertical="top"/>
    </xf>
    <xf numFmtId="3" fontId="3" fillId="0" borderId="12" xfId="0" applyNumberFormat="1" applyFont="1" applyBorder="1"/>
    <xf numFmtId="0" fontId="2" fillId="0" borderId="8" xfId="0" applyFont="1" applyFill="1" applyBorder="1"/>
    <xf numFmtId="3" fontId="2" fillId="0" borderId="0" xfId="0" applyNumberFormat="1" applyFont="1"/>
    <xf numFmtId="0" fontId="2" fillId="0" borderId="6" xfId="0" applyFont="1" applyFill="1" applyBorder="1"/>
    <xf numFmtId="3" fontId="2" fillId="0" borderId="7" xfId="0" applyNumberFormat="1" applyFont="1" applyBorder="1"/>
    <xf numFmtId="3" fontId="2" fillId="0" borderId="6" xfId="0" applyNumberFormat="1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/>
    <xf numFmtId="0" fontId="9" fillId="2" borderId="13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3" fontId="0" fillId="0" borderId="0" xfId="0" applyNumberFormat="1"/>
    <xf numFmtId="3" fontId="1" fillId="0" borderId="0" xfId="0" applyNumberFormat="1" applyFont="1"/>
    <xf numFmtId="0" fontId="9" fillId="2" borderId="14" xfId="0" applyFont="1" applyFill="1" applyBorder="1" applyAlignment="1">
      <alignment horizontal="center"/>
    </xf>
    <xf numFmtId="0" fontId="12" fillId="2" borderId="15" xfId="0" applyFont="1" applyFill="1" applyBorder="1" applyAlignment="1">
      <alignment horizontal="center"/>
    </xf>
    <xf numFmtId="0" fontId="13" fillId="0" borderId="8" xfId="0" applyFont="1" applyBorder="1"/>
    <xf numFmtId="3" fontId="13" fillId="0" borderId="0" xfId="0" applyNumberFormat="1" applyFont="1" applyBorder="1"/>
    <xf numFmtId="3" fontId="13" fillId="0" borderId="9" xfId="0" applyNumberFormat="1" applyFont="1" applyBorder="1"/>
    <xf numFmtId="0" fontId="14" fillId="0" borderId="8" xfId="0" applyFont="1" applyBorder="1"/>
    <xf numFmtId="3" fontId="14" fillId="0" borderId="0" xfId="0" applyNumberFormat="1" applyFont="1" applyBorder="1"/>
    <xf numFmtId="3" fontId="14" fillId="0" borderId="9" xfId="0" applyNumberFormat="1" applyFont="1" applyBorder="1"/>
    <xf numFmtId="0" fontId="14" fillId="0" borderId="6" xfId="0" applyFont="1" applyBorder="1"/>
    <xf numFmtId="3" fontId="14" fillId="0" borderId="7" xfId="0" applyNumberFormat="1" applyFont="1" applyBorder="1"/>
    <xf numFmtId="3" fontId="14" fillId="0" borderId="5" xfId="0" applyNumberFormat="1" applyFont="1" applyBorder="1"/>
    <xf numFmtId="0" fontId="14" fillId="0" borderId="3" xfId="0" applyFont="1" applyBorder="1"/>
    <xf numFmtId="3" fontId="14" fillId="0" borderId="11" xfId="0" applyNumberFormat="1" applyFont="1" applyBorder="1"/>
    <xf numFmtId="3" fontId="14" fillId="0" borderId="4" xfId="0" applyNumberFormat="1" applyFont="1" applyBorder="1"/>
    <xf numFmtId="0" fontId="15" fillId="0" borderId="0" xfId="0" applyFont="1"/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3" fillId="0" borderId="0" xfId="0" applyFont="1"/>
    <xf numFmtId="164" fontId="3" fillId="0" borderId="0" xfId="0" applyNumberFormat="1" applyFont="1" applyFill="1"/>
    <xf numFmtId="164" fontId="3" fillId="0" borderId="0" xfId="0" applyNumberFormat="1" applyFont="1"/>
    <xf numFmtId="164" fontId="2" fillId="0" borderId="0" xfId="0" applyNumberFormat="1" applyFont="1"/>
    <xf numFmtId="164" fontId="3" fillId="0" borderId="0" xfId="1" applyNumberFormat="1" applyFont="1"/>
    <xf numFmtId="164" fontId="2" fillId="0" borderId="0" xfId="0" applyNumberFormat="1" applyFont="1" applyFill="1"/>
    <xf numFmtId="165" fontId="3" fillId="0" borderId="0" xfId="0" applyNumberFormat="1" applyFont="1" applyFill="1"/>
    <xf numFmtId="164" fontId="2" fillId="0" borderId="0" xfId="1" applyNumberFormat="1" applyFont="1"/>
    <xf numFmtId="0" fontId="17" fillId="0" borderId="0" xfId="0" applyFont="1"/>
    <xf numFmtId="0" fontId="0" fillId="0" borderId="0" xfId="0" applyBorder="1"/>
    <xf numFmtId="0" fontId="18" fillId="0" borderId="0" xfId="0" applyFont="1"/>
    <xf numFmtId="0" fontId="18" fillId="0" borderId="0" xfId="0" applyFont="1" applyBorder="1"/>
    <xf numFmtId="164" fontId="0" fillId="0" borderId="0" xfId="0" applyNumberFormat="1"/>
    <xf numFmtId="164" fontId="0" fillId="0" borderId="0" xfId="0" applyNumberFormat="1" applyBorder="1"/>
    <xf numFmtId="3" fontId="19" fillId="0" borderId="0" xfId="0" applyNumberFormat="1" applyFont="1"/>
    <xf numFmtId="3" fontId="13" fillId="0" borderId="0" xfId="0" applyNumberFormat="1" applyFont="1"/>
    <xf numFmtId="0" fontId="0" fillId="0" borderId="0" xfId="0" applyAlignment="1">
      <alignment wrapText="1"/>
    </xf>
    <xf numFmtId="3" fontId="0" fillId="0" borderId="0" xfId="0" applyNumberFormat="1" applyAlignment="1">
      <alignment horizontal="right" wrapText="1"/>
    </xf>
    <xf numFmtId="0" fontId="0" fillId="0" borderId="0" xfId="0" applyAlignment="1">
      <alignment horizontal="right" wrapText="1"/>
    </xf>
    <xf numFmtId="3" fontId="13" fillId="0" borderId="0" xfId="0" applyNumberFormat="1" applyFont="1" applyAlignment="1">
      <alignment horizontal="right" wrapText="1"/>
    </xf>
    <xf numFmtId="0" fontId="2" fillId="0" borderId="16" xfId="0" applyFont="1" applyBorder="1" applyAlignment="1">
      <alignment horizontal="center"/>
    </xf>
    <xf numFmtId="3" fontId="13" fillId="0" borderId="8" xfId="0" applyNumberFormat="1" applyFont="1" applyBorder="1" applyAlignment="1">
      <alignment horizontal="right" wrapText="1"/>
    </xf>
    <xf numFmtId="0" fontId="2" fillId="0" borderId="7" xfId="0" applyFont="1" applyBorder="1" applyAlignment="1">
      <alignment horizontal="center"/>
    </xf>
    <xf numFmtId="3" fontId="19" fillId="0" borderId="8" xfId="0" applyNumberFormat="1" applyFont="1" applyBorder="1"/>
    <xf numFmtId="0" fontId="2" fillId="0" borderId="0" xfId="0" applyFont="1" applyBorder="1"/>
    <xf numFmtId="2" fontId="2" fillId="0" borderId="0" xfId="0" applyNumberFormat="1" applyFont="1" applyBorder="1"/>
    <xf numFmtId="0" fontId="14" fillId="0" borderId="0" xfId="0" applyFont="1" applyAlignment="1">
      <alignment horizontal="center"/>
    </xf>
    <xf numFmtId="2" fontId="14" fillId="0" borderId="0" xfId="0" applyNumberFormat="1" applyFont="1"/>
    <xf numFmtId="0" fontId="14" fillId="0" borderId="0" xfId="0" applyFont="1" applyBorder="1"/>
    <xf numFmtId="0" fontId="14" fillId="0" borderId="0" xfId="0" applyFont="1"/>
    <xf numFmtId="0" fontId="13" fillId="0" borderId="0" xfId="0" applyFont="1"/>
    <xf numFmtId="10" fontId="13" fillId="0" borderId="0" xfId="0" applyNumberFormat="1" applyFont="1" applyFill="1" applyBorder="1"/>
    <xf numFmtId="0" fontId="9" fillId="2" borderId="19" xfId="0" applyFont="1" applyFill="1" applyBorder="1" applyAlignment="1">
      <alignment horizontal="center"/>
    </xf>
    <xf numFmtId="3" fontId="13" fillId="0" borderId="4" xfId="0" applyNumberFormat="1" applyFont="1" applyBorder="1"/>
    <xf numFmtId="0" fontId="12" fillId="2" borderId="20" xfId="0" applyFont="1" applyFill="1" applyBorder="1" applyAlignment="1">
      <alignment horizontal="center"/>
    </xf>
    <xf numFmtId="0" fontId="0" fillId="0" borderId="0" xfId="0"/>
    <xf numFmtId="2" fontId="1" fillId="0" borderId="0" xfId="0" applyNumberFormat="1" applyFont="1"/>
    <xf numFmtId="166" fontId="0" fillId="0" borderId="0" xfId="0" applyNumberFormat="1"/>
    <xf numFmtId="0" fontId="0" fillId="0" borderId="0" xfId="0" applyFont="1"/>
    <xf numFmtId="3" fontId="0" fillId="0" borderId="0" xfId="0" applyNumberFormat="1" applyFont="1"/>
    <xf numFmtId="2" fontId="0" fillId="0" borderId="0" xfId="0" applyNumberFormat="1" applyFont="1"/>
    <xf numFmtId="166" fontId="0" fillId="0" borderId="0" xfId="0" applyNumberFormat="1" applyFont="1"/>
    <xf numFmtId="3" fontId="0" fillId="0" borderId="0" xfId="0" applyNumberFormat="1" applyFont="1" applyAlignment="1">
      <alignment horizontal="right"/>
    </xf>
    <xf numFmtId="0" fontId="0" fillId="0" borderId="0" xfId="0" applyFont="1" applyAlignment="1">
      <alignment horizontal="right"/>
    </xf>
    <xf numFmtId="2" fontId="0" fillId="0" borderId="0" xfId="0" applyNumberFormat="1" applyFont="1" applyAlignment="1">
      <alignment horizontal="right"/>
    </xf>
    <xf numFmtId="166" fontId="0" fillId="0" borderId="0" xfId="0" applyNumberFormat="1" applyFont="1" applyAlignment="1">
      <alignment horizontal="right"/>
    </xf>
    <xf numFmtId="0" fontId="20" fillId="0" borderId="3" xfId="0" applyFont="1" applyBorder="1"/>
    <xf numFmtId="0" fontId="21" fillId="0" borderId="8" xfId="0" applyFont="1" applyBorder="1"/>
    <xf numFmtId="3" fontId="21" fillId="0" borderId="2" xfId="0" applyNumberFormat="1" applyFont="1" applyBorder="1"/>
    <xf numFmtId="3" fontId="21" fillId="0" borderId="8" xfId="0" applyNumberFormat="1" applyFont="1" applyBorder="1"/>
    <xf numFmtId="3" fontId="21" fillId="0" borderId="9" xfId="0" applyNumberFormat="1" applyFont="1" applyBorder="1"/>
    <xf numFmtId="3" fontId="20" fillId="0" borderId="3" xfId="0" applyNumberFormat="1" applyFont="1" applyBorder="1"/>
    <xf numFmtId="0" fontId="20" fillId="0" borderId="8" xfId="0" applyFont="1" applyFill="1" applyBorder="1"/>
    <xf numFmtId="3" fontId="20" fillId="0" borderId="8" xfId="0" applyNumberFormat="1" applyFont="1" applyBorder="1"/>
    <xf numFmtId="0" fontId="20" fillId="0" borderId="6" xfId="0" applyFont="1" applyFill="1" applyBorder="1"/>
    <xf numFmtId="3" fontId="20" fillId="0" borderId="6" xfId="0" applyNumberFormat="1" applyFont="1" applyBorder="1"/>
    <xf numFmtId="0" fontId="0" fillId="0" borderId="10" xfId="0" applyFont="1" applyBorder="1"/>
    <xf numFmtId="0" fontId="0" fillId="0" borderId="0" xfId="0" applyFont="1" applyBorder="1" applyAlignment="1">
      <alignment wrapText="1"/>
    </xf>
    <xf numFmtId="3" fontId="20" fillId="0" borderId="9" xfId="0" applyNumberFormat="1" applyFont="1" applyBorder="1"/>
    <xf numFmtId="0" fontId="0" fillId="0" borderId="0" xfId="0" applyFont="1" applyBorder="1"/>
    <xf numFmtId="0" fontId="20" fillId="0" borderId="6" xfId="0" applyFont="1" applyBorder="1"/>
    <xf numFmtId="0" fontId="20" fillId="0" borderId="6" xfId="0" applyFont="1" applyFill="1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165" fontId="20" fillId="0" borderId="8" xfId="0" applyNumberFormat="1" applyFont="1" applyBorder="1"/>
    <xf numFmtId="165" fontId="20" fillId="0" borderId="3" xfId="0" applyNumberFormat="1" applyFont="1" applyBorder="1"/>
    <xf numFmtId="166" fontId="0" fillId="0" borderId="1" xfId="0" applyNumberFormat="1" applyFont="1" applyBorder="1"/>
    <xf numFmtId="166" fontId="0" fillId="0" borderId="8" xfId="0" applyNumberFormat="1" applyFont="1" applyBorder="1"/>
    <xf numFmtId="4" fontId="1" fillId="0" borderId="16" xfId="0" applyNumberFormat="1" applyFont="1" applyBorder="1" applyAlignment="1">
      <alignment horizontal="center" wrapText="1"/>
    </xf>
    <xf numFmtId="4" fontId="0" fillId="0" borderId="0" xfId="0" applyNumberFormat="1" applyFont="1"/>
    <xf numFmtId="10" fontId="0" fillId="0" borderId="0" xfId="0" applyNumberFormat="1" applyFont="1" applyBorder="1" applyAlignment="1">
      <alignment wrapText="1"/>
    </xf>
    <xf numFmtId="10" fontId="1" fillId="0" borderId="6" xfId="0" applyNumberFormat="1" applyFont="1" applyBorder="1" applyAlignment="1">
      <alignment horizontal="center" wrapText="1"/>
    </xf>
    <xf numFmtId="10" fontId="0" fillId="0" borderId="1" xfId="0" applyNumberFormat="1" applyFont="1" applyBorder="1"/>
    <xf numFmtId="10" fontId="0" fillId="0" borderId="8" xfId="0" applyNumberFormat="1" applyFont="1" applyBorder="1"/>
    <xf numFmtId="10" fontId="20" fillId="0" borderId="8" xfId="0" applyNumberFormat="1" applyFont="1" applyBorder="1"/>
    <xf numFmtId="10" fontId="20" fillId="0" borderId="3" xfId="0" applyNumberFormat="1" applyFont="1" applyBorder="1"/>
    <xf numFmtId="10" fontId="20" fillId="0" borderId="6" xfId="0" applyNumberFormat="1" applyFont="1" applyBorder="1"/>
    <xf numFmtId="10" fontId="0" fillId="0" borderId="0" xfId="0" applyNumberFormat="1" applyFont="1"/>
    <xf numFmtId="0" fontId="0" fillId="0" borderId="0" xfId="0"/>
    <xf numFmtId="3" fontId="21" fillId="0" borderId="0" xfId="0" applyNumberFormat="1" applyFont="1" applyBorder="1"/>
    <xf numFmtId="3" fontId="21" fillId="0" borderId="12" xfId="0" applyNumberFormat="1" applyFont="1" applyBorder="1"/>
    <xf numFmtId="3" fontId="20" fillId="0" borderId="0" xfId="0" applyNumberFormat="1" applyFont="1" applyBorder="1"/>
    <xf numFmtId="3" fontId="21" fillId="0" borderId="21" xfId="0" applyNumberFormat="1" applyFont="1" applyBorder="1"/>
    <xf numFmtId="3" fontId="20" fillId="0" borderId="7" xfId="0" applyNumberFormat="1" applyFont="1" applyBorder="1"/>
    <xf numFmtId="3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166" fontId="0" fillId="0" borderId="0" xfId="0" applyNumberFormat="1" applyAlignment="1">
      <alignment horizontal="right"/>
    </xf>
    <xf numFmtId="0" fontId="2" fillId="0" borderId="1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0" fillId="0" borderId="7" xfId="0" applyBorder="1" applyAlignment="1">
      <alignment wrapText="1"/>
    </xf>
    <xf numFmtId="0" fontId="0" fillId="0" borderId="5" xfId="0" applyBorder="1" applyAlignment="1">
      <alignment wrapText="1"/>
    </xf>
    <xf numFmtId="0" fontId="11" fillId="0" borderId="0" xfId="0" applyFont="1" applyAlignment="1">
      <alignment wrapText="1"/>
    </xf>
    <xf numFmtId="0" fontId="0" fillId="0" borderId="0" xfId="0"/>
    <xf numFmtId="0" fontId="7" fillId="0" borderId="0" xfId="0" applyFont="1"/>
    <xf numFmtId="0" fontId="8" fillId="0" borderId="0" xfId="0" applyFont="1"/>
    <xf numFmtId="0" fontId="10" fillId="0" borderId="0" xfId="0" applyFont="1" applyAlignment="1">
      <alignment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 applyAlignment="1"/>
    <xf numFmtId="0" fontId="20" fillId="0" borderId="21" xfId="0" applyFont="1" applyBorder="1" applyAlignment="1">
      <alignment horizontal="center" wrapText="1"/>
    </xf>
    <xf numFmtId="0" fontId="0" fillId="0" borderId="21" xfId="0" applyFont="1" applyBorder="1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225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Annual Change in Number of Jobs, 2001 - 2005</a:t>
            </a:r>
          </a:p>
        </c:rich>
      </c:tx>
      <c:spPr>
        <a:noFill/>
        <a:ln w="2540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spPr>
            <a:solidFill>
              <a:srgbClr val="333333"/>
            </a:solidFill>
            <a:ln w="12700">
              <a:solidFill>
                <a:srgbClr val="333333"/>
              </a:solidFill>
              <a:prstDash val="solid"/>
            </a:ln>
          </c:spPr>
          <c:cat>
            <c:numRef>
              <c:f>'Table 3'!#REF!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cat>
          <c:val>
            <c:numRef>
              <c:f>'Table 3'!#REF!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axId val="82966016"/>
        <c:axId val="99165312"/>
      </c:barChart>
      <c:catAx>
        <c:axId val="8296601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3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Year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3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99165312"/>
        <c:crosses val="autoZero"/>
        <c:auto val="1"/>
        <c:lblAlgn val="ctr"/>
        <c:lblOffset val="100"/>
        <c:tickLblSkip val="1"/>
        <c:tickMarkSkip val="1"/>
      </c:catAx>
      <c:valAx>
        <c:axId val="99165312"/>
        <c:scaling>
          <c:orientation val="minMax"/>
          <c:min val="-1000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25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Change in Number of Jobs   </a:t>
                </a:r>
              </a:p>
            </c:rich>
          </c:tx>
          <c:spPr>
            <a:noFill/>
            <a:ln w="25400">
              <a:noFill/>
            </a:ln>
          </c:spPr>
        </c:title>
        <c:numFmt formatCode="#,##0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3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82966016"/>
        <c:crosses val="autoZero"/>
        <c:crossBetween val="between"/>
        <c:majorUnit val="20000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3" r="0.750000000000003" t="1" header="0.5" footer="0.5"/>
    <c:pageSetup orientation="landscape" horizontalDpi="-3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5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Number of Jobs, by Jurisdiction, 2006</a:t>
            </a:r>
          </a:p>
        </c:rich>
      </c:tx>
      <c:spPr>
        <a:noFill/>
        <a:ln w="25400">
          <a:noFill/>
        </a:ln>
      </c:spPr>
    </c:title>
    <c:plotArea>
      <c:layout/>
      <c:barChart>
        <c:barDir val="bar"/>
        <c:grouping val="clustered"/>
        <c:ser>
          <c:idx val="0"/>
          <c:order val="0"/>
          <c:spPr>
            <a:solidFill>
              <a:srgbClr val="333333"/>
            </a:solidFill>
            <a:ln w="12700">
              <a:solidFill>
                <a:srgbClr val="000000"/>
              </a:solidFill>
              <a:prstDash val="solid"/>
            </a:ln>
          </c:spPr>
          <c:cat>
            <c:numRef>
              <c:f>'Table 3'!#REF!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cat>
          <c:val>
            <c:numRef>
              <c:f>'Table 3'!#REF!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axId val="48365568"/>
        <c:axId val="48367104"/>
      </c:barChart>
      <c:catAx>
        <c:axId val="48365568"/>
        <c:scaling>
          <c:orientation val="minMax"/>
        </c:scaling>
        <c:axPos val="l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48367104"/>
        <c:crosses val="autoZero"/>
        <c:auto val="1"/>
        <c:lblAlgn val="ctr"/>
        <c:lblOffset val="100"/>
        <c:tickLblSkip val="1"/>
        <c:tickMarkSkip val="1"/>
      </c:catAx>
      <c:valAx>
        <c:axId val="48367104"/>
        <c:scaling>
          <c:orientation val="minMax"/>
        </c:scaling>
        <c:axPos val="b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125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Number of Jobs - thousands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25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48365568"/>
        <c:crosses val="autoZero"/>
        <c:crossBetween val="between"/>
      </c:valAx>
      <c:spPr>
        <a:noFill/>
        <a:ln w="12700">
          <a:solidFill>
            <a:srgbClr val="80808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2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3" r="0.750000000000003" t="1" header="0.5" footer="0.5"/>
    <c:pageSetup orientation="landscape" horizontalDpi="300" verticalDpi="30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22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Annual Change in Number of Jobs, 2001 - 2005</a:t>
            </a:r>
          </a:p>
        </c:rich>
      </c:tx>
      <c:spPr>
        <a:noFill/>
        <a:ln w="25400">
          <a:noFill/>
        </a:ln>
      </c:spPr>
    </c:title>
    <c:plotArea>
      <c:layout/>
      <c:barChart>
        <c:barDir val="col"/>
        <c:grouping val="clustered"/>
        <c:ser>
          <c:idx val="0"/>
          <c:order val="0"/>
          <c:spPr>
            <a:gradFill rotWithShape="0">
              <a:gsLst>
                <a:gs pos="0">
                  <a:srgbClr val="9999FF"/>
                </a:gs>
                <a:gs pos="100000">
                  <a:srgbClr val="9999FF">
                    <a:gamma/>
                    <a:shade val="46275"/>
                    <a:invGamma/>
                  </a:srgbClr>
                </a:gs>
              </a:gsLst>
              <a:lin ang="5400000" scaled="1"/>
            </a:gradFill>
            <a:ln w="12700">
              <a:solidFill>
                <a:srgbClr val="000000"/>
              </a:solidFill>
              <a:prstDash val="solid"/>
            </a:ln>
          </c:spPr>
          <c:cat>
            <c:numRef>
              <c:f>'Table 3'!#REF!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cat>
          <c:val>
            <c:numRef>
              <c:f>'Table 3'!#REF!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axId val="48387200"/>
        <c:axId val="48389120"/>
      </c:barChart>
      <c:catAx>
        <c:axId val="48387200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22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Year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8389120"/>
        <c:crosses val="autoZero"/>
        <c:auto val="1"/>
        <c:lblAlgn val="ctr"/>
        <c:lblOffset val="100"/>
        <c:tickLblSkip val="1"/>
        <c:tickMarkSkip val="1"/>
      </c:catAx>
      <c:valAx>
        <c:axId val="48389120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/>
              <a:lstStyle/>
              <a:p>
                <a:pPr>
                  <a:defRPr sz="225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Change in Number of jobs</a:t>
                </a:r>
              </a:p>
            </c:rich>
          </c:tx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2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8387200"/>
        <c:crosses val="autoZero"/>
        <c:crossBetween val="between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3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3" r="0.750000000000003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2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Wage &amp; Salary Employment Growth in Metropolitan Washington</a:t>
            </a:r>
          </a:p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 sz="1200" b="0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(Source: BLS &amp; MWCOG) </a:t>
            </a:r>
          </a:p>
        </c:rich>
      </c:tx>
      <c:layout>
        <c:manualLayout>
          <c:xMode val="edge"/>
          <c:yMode val="edge"/>
          <c:x val="0.21052647491661042"/>
          <c:y val="3.090514388698599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14551926029114"/>
          <c:y val="0.20750596609833341"/>
          <c:w val="0.86687372024486664"/>
          <c:h val="0.63576295996085119"/>
        </c:manualLayout>
      </c:layout>
      <c:lineChart>
        <c:grouping val="standard"/>
        <c:ser>
          <c:idx val="1"/>
          <c:order val="0"/>
          <c:spPr>
            <a:ln w="25400">
              <a:solidFill>
                <a:srgbClr val="FF0000"/>
              </a:solidFill>
              <a:prstDash val="solid"/>
            </a:ln>
          </c:spPr>
          <c:marker>
            <c:symbol val="square"/>
            <c:size val="6"/>
            <c:spPr>
              <a:solidFill>
                <a:srgbClr val="FF0000"/>
              </a:solidFill>
              <a:ln>
                <a:solidFill>
                  <a:srgbClr val="FF0000"/>
                </a:solidFill>
                <a:prstDash val="solid"/>
              </a:ln>
            </c:spPr>
          </c:marker>
          <c:cat>
            <c:numRef>
              <c:f>'Wage&amp;Salary'!$B$24:$L$24</c:f>
              <c:numCache>
                <c:formatCode>General</c:formatCode>
                <c:ptCount val="11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</c:numCache>
            </c:numRef>
          </c:cat>
          <c:val>
            <c:numRef>
              <c:f>'Wage&amp;Salary'!$B$25:$L$25</c:f>
              <c:numCache>
                <c:formatCode>0.00</c:formatCode>
                <c:ptCount val="11"/>
                <c:pt idx="0">
                  <c:v>2.56</c:v>
                </c:pt>
                <c:pt idx="1">
                  <c:v>2.6</c:v>
                </c:pt>
                <c:pt idx="2">
                  <c:v>2.6</c:v>
                </c:pt>
                <c:pt idx="3">
                  <c:v>2.62</c:v>
                </c:pt>
                <c:pt idx="4" formatCode="General">
                  <c:v>2.68</c:v>
                </c:pt>
                <c:pt idx="5" formatCode="General">
                  <c:v>2.74</c:v>
                </c:pt>
                <c:pt idx="6" formatCode="General">
                  <c:v>2.78</c:v>
                </c:pt>
                <c:pt idx="7" formatCode="General">
                  <c:v>2.8</c:v>
                </c:pt>
                <c:pt idx="8">
                  <c:v>2.81</c:v>
                </c:pt>
                <c:pt idx="9" formatCode="General">
                  <c:v>2.76</c:v>
                </c:pt>
                <c:pt idx="10" formatCode="General">
                  <c:v>2.77</c:v>
                </c:pt>
              </c:numCache>
            </c:numRef>
          </c:val>
        </c:ser>
        <c:marker val="1"/>
        <c:axId val="48416256"/>
        <c:axId val="48861184"/>
      </c:lineChart>
      <c:catAx>
        <c:axId val="48416256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Year</a:t>
                </a:r>
              </a:p>
            </c:rich>
          </c:tx>
          <c:layout>
            <c:manualLayout>
              <c:xMode val="edge"/>
              <c:yMode val="edge"/>
              <c:x val="0.51702825457461765"/>
              <c:y val="0.91390925494372643"/>
            </c:manualLayout>
          </c:layout>
          <c:spPr>
            <a:noFill/>
            <a:ln w="25400">
              <a:noFill/>
            </a:ln>
          </c:spPr>
        </c:title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8861184"/>
        <c:crosses val="autoZero"/>
        <c:auto val="1"/>
        <c:lblAlgn val="ctr"/>
        <c:lblOffset val="100"/>
        <c:tickLblSkip val="1"/>
        <c:tickMarkSkip val="1"/>
      </c:catAx>
      <c:valAx>
        <c:axId val="48861184"/>
        <c:scaling>
          <c:orientation val="minMax"/>
          <c:max val="3.5"/>
          <c:min val="1.5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Jobs in Millions </a:t>
                </a:r>
              </a:p>
            </c:rich>
          </c:tx>
          <c:layout>
            <c:manualLayout>
              <c:xMode val="edge"/>
              <c:yMode val="edge"/>
              <c:x val="2.4767820578424901E-2"/>
              <c:y val="0.39955936025317546"/>
            </c:manualLayout>
          </c:layout>
          <c:spPr>
            <a:noFill/>
            <a:ln w="25400">
              <a:noFill/>
            </a:ln>
          </c:spPr>
        </c:title>
        <c:numFmt formatCode="#,##0.00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5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8416256"/>
        <c:crosses val="autoZero"/>
        <c:crossBetween val="between"/>
        <c:majorUnit val="0.25"/>
        <c:minorUnit val="0.25"/>
      </c:valAx>
      <c:spPr>
        <a:noFill/>
        <a:ln w="3175">
          <a:solidFill>
            <a:srgbClr val="000000"/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5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3" r="0.750000000000003" t="1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Percentage Wage &amp; Salary Employment Growth in Metropolitan Washington</a:t>
            </a:r>
          </a:p>
        </c:rich>
      </c:tx>
      <c:layout>
        <c:manualLayout>
          <c:xMode val="edge"/>
          <c:yMode val="edge"/>
          <c:x val="0.14285735715689496"/>
          <c:y val="3.118040089086859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0752704302131837"/>
          <c:y val="0.16481069042316271"/>
          <c:w val="0.87096904847267564"/>
          <c:h val="0.72605790645880253"/>
        </c:manualLayout>
      </c:layout>
      <c:lineChart>
        <c:grouping val="standard"/>
        <c:ser>
          <c:idx val="0"/>
          <c:order val="0"/>
          <c:spPr>
            <a:ln w="25400">
              <a:solidFill>
                <a:srgbClr val="000080"/>
              </a:solidFill>
              <a:prstDash val="solid"/>
            </a:ln>
          </c:spPr>
          <c:marker>
            <c:symbol val="diamond"/>
            <c:size val="7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numRef>
              <c:f>'Wage&amp;Salary'!$C$2:$L$2</c:f>
              <c:numCache>
                <c:formatCode>General</c:formatCode>
                <c:ptCount val="10"/>
                <c:pt idx="0">
                  <c:v>2001</c:v>
                </c:pt>
                <c:pt idx="1">
                  <c:v>2002</c:v>
                </c:pt>
                <c:pt idx="2">
                  <c:v>2003</c:v>
                </c:pt>
                <c:pt idx="3">
                  <c:v>2004</c:v>
                </c:pt>
                <c:pt idx="4">
                  <c:v>2005</c:v>
                </c:pt>
                <c:pt idx="5">
                  <c:v>2006</c:v>
                </c:pt>
                <c:pt idx="6">
                  <c:v>2007</c:v>
                </c:pt>
                <c:pt idx="7">
                  <c:v>2008</c:v>
                </c:pt>
                <c:pt idx="8">
                  <c:v>2009</c:v>
                </c:pt>
                <c:pt idx="9">
                  <c:v>2010</c:v>
                </c:pt>
              </c:numCache>
            </c:numRef>
          </c:cat>
          <c:val>
            <c:numRef>
              <c:f>'Wage&amp;Salary'!$C$26:$L$26</c:f>
              <c:numCache>
                <c:formatCode>0.00%</c:formatCode>
                <c:ptCount val="10"/>
                <c:pt idx="0">
                  <c:v>1.5625000000000014E-2</c:v>
                </c:pt>
                <c:pt idx="1">
                  <c:v>0</c:v>
                </c:pt>
                <c:pt idx="2">
                  <c:v>7.6923076923076988E-3</c:v>
                </c:pt>
                <c:pt idx="3">
                  <c:v>2.2900763358778647E-2</c:v>
                </c:pt>
                <c:pt idx="4">
                  <c:v>2.2388059701492557E-2</c:v>
                </c:pt>
                <c:pt idx="5">
                  <c:v>1.4598540145985252E-2</c:v>
                </c:pt>
                <c:pt idx="6">
                  <c:v>7.1942446043165541E-3</c:v>
                </c:pt>
                <c:pt idx="7">
                  <c:v>3.5714285714286542E-3</c:v>
                </c:pt>
                <c:pt idx="8">
                  <c:v>-1.7793594306049917E-2</c:v>
                </c:pt>
                <c:pt idx="9">
                  <c:v>3.6231884057971852E-3</c:v>
                </c:pt>
              </c:numCache>
            </c:numRef>
          </c:val>
        </c:ser>
        <c:marker val="1"/>
        <c:axId val="48868352"/>
        <c:axId val="48882816"/>
      </c:lineChart>
      <c:catAx>
        <c:axId val="48868352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8882816"/>
        <c:crosses val="autoZero"/>
        <c:auto val="1"/>
        <c:lblAlgn val="ctr"/>
        <c:lblOffset val="100"/>
        <c:tickLblSkip val="1"/>
        <c:tickMarkSkip val="1"/>
      </c:catAx>
      <c:valAx>
        <c:axId val="48882816"/>
        <c:scaling>
          <c:orientation val="minMax"/>
        </c:scaling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0.00%" sourceLinked="0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12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8868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1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03" r="0.750000000000003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276225</xdr:colOff>
      <xdr:row>28</xdr:row>
      <xdr:rowOff>0</xdr:rowOff>
    </xdr:from>
    <xdr:to>
      <xdr:col>13</xdr:col>
      <xdr:colOff>400050</xdr:colOff>
      <xdr:row>28</xdr:row>
      <xdr:rowOff>0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38100</xdr:colOff>
      <xdr:row>28</xdr:row>
      <xdr:rowOff>0</xdr:rowOff>
    </xdr:from>
    <xdr:to>
      <xdr:col>14</xdr:col>
      <xdr:colOff>504825</xdr:colOff>
      <xdr:row>28</xdr:row>
      <xdr:rowOff>0</xdr:rowOff>
    </xdr:to>
    <xdr:graphicFrame macro="">
      <xdr:nvGraphicFramePr>
        <xdr:cNvPr id="3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285750</xdr:colOff>
      <xdr:row>28</xdr:row>
      <xdr:rowOff>0</xdr:rowOff>
    </xdr:from>
    <xdr:to>
      <xdr:col>13</xdr:col>
      <xdr:colOff>419100</xdr:colOff>
      <xdr:row>28</xdr:row>
      <xdr:rowOff>0</xdr:rowOff>
    </xdr:to>
    <xdr:graphicFrame macro="">
      <xdr:nvGraphicFramePr>
        <xdr:cNvPr id="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714375</xdr:colOff>
      <xdr:row>26</xdr:row>
      <xdr:rowOff>57150</xdr:rowOff>
    </xdr:from>
    <xdr:to>
      <xdr:col>17</xdr:col>
      <xdr:colOff>381000</xdr:colOff>
      <xdr:row>53</xdr:row>
      <xdr:rowOff>0</xdr:rowOff>
    </xdr:to>
    <xdr:graphicFrame macro="">
      <xdr:nvGraphicFramePr>
        <xdr:cNvPr id="5" name="Chart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85725</xdr:colOff>
      <xdr:row>26</xdr:row>
      <xdr:rowOff>38100</xdr:rowOff>
    </xdr:from>
    <xdr:to>
      <xdr:col>7</xdr:col>
      <xdr:colOff>533400</xdr:colOff>
      <xdr:row>52</xdr:row>
      <xdr:rowOff>104775</xdr:rowOff>
    </xdr:to>
    <xdr:graphicFrame macro="">
      <xdr:nvGraphicFramePr>
        <xdr:cNvPr id="6" name="Chart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45"/>
  <sheetViews>
    <sheetView workbookViewId="0">
      <selection activeCell="L5" sqref="L5"/>
    </sheetView>
  </sheetViews>
  <sheetFormatPr defaultRowHeight="12"/>
  <cols>
    <col min="1" max="1" width="20.7109375" customWidth="1"/>
    <col min="2" max="9" width="11.7109375" customWidth="1"/>
    <col min="10" max="10" width="10.140625" customWidth="1"/>
    <col min="12" max="12" width="10.85546875" customWidth="1"/>
    <col min="13" max="13" width="12.140625" customWidth="1"/>
    <col min="255" max="256" width="20.7109375" customWidth="1"/>
    <col min="257" max="265" width="11.7109375" customWidth="1"/>
    <col min="266" max="266" width="10.140625" customWidth="1"/>
    <col min="511" max="512" width="20.7109375" customWidth="1"/>
    <col min="513" max="521" width="11.7109375" customWidth="1"/>
    <col min="522" max="522" width="10.140625" customWidth="1"/>
    <col min="767" max="768" width="20.7109375" customWidth="1"/>
    <col min="769" max="777" width="11.7109375" customWidth="1"/>
    <col min="778" max="778" width="10.140625" customWidth="1"/>
    <col min="1023" max="1024" width="20.7109375" customWidth="1"/>
    <col min="1025" max="1033" width="11.7109375" customWidth="1"/>
    <col min="1034" max="1034" width="10.140625" customWidth="1"/>
    <col min="1279" max="1280" width="20.7109375" customWidth="1"/>
    <col min="1281" max="1289" width="11.7109375" customWidth="1"/>
    <col min="1290" max="1290" width="10.140625" customWidth="1"/>
    <col min="1535" max="1536" width="20.7109375" customWidth="1"/>
    <col min="1537" max="1545" width="11.7109375" customWidth="1"/>
    <col min="1546" max="1546" width="10.140625" customWidth="1"/>
    <col min="1791" max="1792" width="20.7109375" customWidth="1"/>
    <col min="1793" max="1801" width="11.7109375" customWidth="1"/>
    <col min="1802" max="1802" width="10.140625" customWidth="1"/>
    <col min="2047" max="2048" width="20.7109375" customWidth="1"/>
    <col min="2049" max="2057" width="11.7109375" customWidth="1"/>
    <col min="2058" max="2058" width="10.140625" customWidth="1"/>
    <col min="2303" max="2304" width="20.7109375" customWidth="1"/>
    <col min="2305" max="2313" width="11.7109375" customWidth="1"/>
    <col min="2314" max="2314" width="10.140625" customWidth="1"/>
    <col min="2559" max="2560" width="20.7109375" customWidth="1"/>
    <col min="2561" max="2569" width="11.7109375" customWidth="1"/>
    <col min="2570" max="2570" width="10.140625" customWidth="1"/>
    <col min="2815" max="2816" width="20.7109375" customWidth="1"/>
    <col min="2817" max="2825" width="11.7109375" customWidth="1"/>
    <col min="2826" max="2826" width="10.140625" customWidth="1"/>
    <col min="3071" max="3072" width="20.7109375" customWidth="1"/>
    <col min="3073" max="3081" width="11.7109375" customWidth="1"/>
    <col min="3082" max="3082" width="10.140625" customWidth="1"/>
    <col min="3327" max="3328" width="20.7109375" customWidth="1"/>
    <col min="3329" max="3337" width="11.7109375" customWidth="1"/>
    <col min="3338" max="3338" width="10.140625" customWidth="1"/>
    <col min="3583" max="3584" width="20.7109375" customWidth="1"/>
    <col min="3585" max="3593" width="11.7109375" customWidth="1"/>
    <col min="3594" max="3594" width="10.140625" customWidth="1"/>
    <col min="3839" max="3840" width="20.7109375" customWidth="1"/>
    <col min="3841" max="3849" width="11.7109375" customWidth="1"/>
    <col min="3850" max="3850" width="10.140625" customWidth="1"/>
    <col min="4095" max="4096" width="20.7109375" customWidth="1"/>
    <col min="4097" max="4105" width="11.7109375" customWidth="1"/>
    <col min="4106" max="4106" width="10.140625" customWidth="1"/>
    <col min="4351" max="4352" width="20.7109375" customWidth="1"/>
    <col min="4353" max="4361" width="11.7109375" customWidth="1"/>
    <col min="4362" max="4362" width="10.140625" customWidth="1"/>
    <col min="4607" max="4608" width="20.7109375" customWidth="1"/>
    <col min="4609" max="4617" width="11.7109375" customWidth="1"/>
    <col min="4618" max="4618" width="10.140625" customWidth="1"/>
    <col min="4863" max="4864" width="20.7109375" customWidth="1"/>
    <col min="4865" max="4873" width="11.7109375" customWidth="1"/>
    <col min="4874" max="4874" width="10.140625" customWidth="1"/>
    <col min="5119" max="5120" width="20.7109375" customWidth="1"/>
    <col min="5121" max="5129" width="11.7109375" customWidth="1"/>
    <col min="5130" max="5130" width="10.140625" customWidth="1"/>
    <col min="5375" max="5376" width="20.7109375" customWidth="1"/>
    <col min="5377" max="5385" width="11.7109375" customWidth="1"/>
    <col min="5386" max="5386" width="10.140625" customWidth="1"/>
    <col min="5631" max="5632" width="20.7109375" customWidth="1"/>
    <col min="5633" max="5641" width="11.7109375" customWidth="1"/>
    <col min="5642" max="5642" width="10.140625" customWidth="1"/>
    <col min="5887" max="5888" width="20.7109375" customWidth="1"/>
    <col min="5889" max="5897" width="11.7109375" customWidth="1"/>
    <col min="5898" max="5898" width="10.140625" customWidth="1"/>
    <col min="6143" max="6144" width="20.7109375" customWidth="1"/>
    <col min="6145" max="6153" width="11.7109375" customWidth="1"/>
    <col min="6154" max="6154" width="10.140625" customWidth="1"/>
    <col min="6399" max="6400" width="20.7109375" customWidth="1"/>
    <col min="6401" max="6409" width="11.7109375" customWidth="1"/>
    <col min="6410" max="6410" width="10.140625" customWidth="1"/>
    <col min="6655" max="6656" width="20.7109375" customWidth="1"/>
    <col min="6657" max="6665" width="11.7109375" customWidth="1"/>
    <col min="6666" max="6666" width="10.140625" customWidth="1"/>
    <col min="6911" max="6912" width="20.7109375" customWidth="1"/>
    <col min="6913" max="6921" width="11.7109375" customWidth="1"/>
    <col min="6922" max="6922" width="10.140625" customWidth="1"/>
    <col min="7167" max="7168" width="20.7109375" customWidth="1"/>
    <col min="7169" max="7177" width="11.7109375" customWidth="1"/>
    <col min="7178" max="7178" width="10.140625" customWidth="1"/>
    <col min="7423" max="7424" width="20.7109375" customWidth="1"/>
    <col min="7425" max="7433" width="11.7109375" customWidth="1"/>
    <col min="7434" max="7434" width="10.140625" customWidth="1"/>
    <col min="7679" max="7680" width="20.7109375" customWidth="1"/>
    <col min="7681" max="7689" width="11.7109375" customWidth="1"/>
    <col min="7690" max="7690" width="10.140625" customWidth="1"/>
    <col min="7935" max="7936" width="20.7109375" customWidth="1"/>
    <col min="7937" max="7945" width="11.7109375" customWidth="1"/>
    <col min="7946" max="7946" width="10.140625" customWidth="1"/>
    <col min="8191" max="8192" width="20.7109375" customWidth="1"/>
    <col min="8193" max="8201" width="11.7109375" customWidth="1"/>
    <col min="8202" max="8202" width="10.140625" customWidth="1"/>
    <col min="8447" max="8448" width="20.7109375" customWidth="1"/>
    <col min="8449" max="8457" width="11.7109375" customWidth="1"/>
    <col min="8458" max="8458" width="10.140625" customWidth="1"/>
    <col min="8703" max="8704" width="20.7109375" customWidth="1"/>
    <col min="8705" max="8713" width="11.7109375" customWidth="1"/>
    <col min="8714" max="8714" width="10.140625" customWidth="1"/>
    <col min="8959" max="8960" width="20.7109375" customWidth="1"/>
    <col min="8961" max="8969" width="11.7109375" customWidth="1"/>
    <col min="8970" max="8970" width="10.140625" customWidth="1"/>
    <col min="9215" max="9216" width="20.7109375" customWidth="1"/>
    <col min="9217" max="9225" width="11.7109375" customWidth="1"/>
    <col min="9226" max="9226" width="10.140625" customWidth="1"/>
    <col min="9471" max="9472" width="20.7109375" customWidth="1"/>
    <col min="9473" max="9481" width="11.7109375" customWidth="1"/>
    <col min="9482" max="9482" width="10.140625" customWidth="1"/>
    <col min="9727" max="9728" width="20.7109375" customWidth="1"/>
    <col min="9729" max="9737" width="11.7109375" customWidth="1"/>
    <col min="9738" max="9738" width="10.140625" customWidth="1"/>
    <col min="9983" max="9984" width="20.7109375" customWidth="1"/>
    <col min="9985" max="9993" width="11.7109375" customWidth="1"/>
    <col min="9994" max="9994" width="10.140625" customWidth="1"/>
    <col min="10239" max="10240" width="20.7109375" customWidth="1"/>
    <col min="10241" max="10249" width="11.7109375" customWidth="1"/>
    <col min="10250" max="10250" width="10.140625" customWidth="1"/>
    <col min="10495" max="10496" width="20.7109375" customWidth="1"/>
    <col min="10497" max="10505" width="11.7109375" customWidth="1"/>
    <col min="10506" max="10506" width="10.140625" customWidth="1"/>
    <col min="10751" max="10752" width="20.7109375" customWidth="1"/>
    <col min="10753" max="10761" width="11.7109375" customWidth="1"/>
    <col min="10762" max="10762" width="10.140625" customWidth="1"/>
    <col min="11007" max="11008" width="20.7109375" customWidth="1"/>
    <col min="11009" max="11017" width="11.7109375" customWidth="1"/>
    <col min="11018" max="11018" width="10.140625" customWidth="1"/>
    <col min="11263" max="11264" width="20.7109375" customWidth="1"/>
    <col min="11265" max="11273" width="11.7109375" customWidth="1"/>
    <col min="11274" max="11274" width="10.140625" customWidth="1"/>
    <col min="11519" max="11520" width="20.7109375" customWidth="1"/>
    <col min="11521" max="11529" width="11.7109375" customWidth="1"/>
    <col min="11530" max="11530" width="10.140625" customWidth="1"/>
    <col min="11775" max="11776" width="20.7109375" customWidth="1"/>
    <col min="11777" max="11785" width="11.7109375" customWidth="1"/>
    <col min="11786" max="11786" width="10.140625" customWidth="1"/>
    <col min="12031" max="12032" width="20.7109375" customWidth="1"/>
    <col min="12033" max="12041" width="11.7109375" customWidth="1"/>
    <col min="12042" max="12042" width="10.140625" customWidth="1"/>
    <col min="12287" max="12288" width="20.7109375" customWidth="1"/>
    <col min="12289" max="12297" width="11.7109375" customWidth="1"/>
    <col min="12298" max="12298" width="10.140625" customWidth="1"/>
    <col min="12543" max="12544" width="20.7109375" customWidth="1"/>
    <col min="12545" max="12553" width="11.7109375" customWidth="1"/>
    <col min="12554" max="12554" width="10.140625" customWidth="1"/>
    <col min="12799" max="12800" width="20.7109375" customWidth="1"/>
    <col min="12801" max="12809" width="11.7109375" customWidth="1"/>
    <col min="12810" max="12810" width="10.140625" customWidth="1"/>
    <col min="13055" max="13056" width="20.7109375" customWidth="1"/>
    <col min="13057" max="13065" width="11.7109375" customWidth="1"/>
    <col min="13066" max="13066" width="10.140625" customWidth="1"/>
    <col min="13311" max="13312" width="20.7109375" customWidth="1"/>
    <col min="13313" max="13321" width="11.7109375" customWidth="1"/>
    <col min="13322" max="13322" width="10.140625" customWidth="1"/>
    <col min="13567" max="13568" width="20.7109375" customWidth="1"/>
    <col min="13569" max="13577" width="11.7109375" customWidth="1"/>
    <col min="13578" max="13578" width="10.140625" customWidth="1"/>
    <col min="13823" max="13824" width="20.7109375" customWidth="1"/>
    <col min="13825" max="13833" width="11.7109375" customWidth="1"/>
    <col min="13834" max="13834" width="10.140625" customWidth="1"/>
    <col min="14079" max="14080" width="20.7109375" customWidth="1"/>
    <col min="14081" max="14089" width="11.7109375" customWidth="1"/>
    <col min="14090" max="14090" width="10.140625" customWidth="1"/>
    <col min="14335" max="14336" width="20.7109375" customWidth="1"/>
    <col min="14337" max="14345" width="11.7109375" customWidth="1"/>
    <col min="14346" max="14346" width="10.140625" customWidth="1"/>
    <col min="14591" max="14592" width="20.7109375" customWidth="1"/>
    <col min="14593" max="14601" width="11.7109375" customWidth="1"/>
    <col min="14602" max="14602" width="10.140625" customWidth="1"/>
    <col min="14847" max="14848" width="20.7109375" customWidth="1"/>
    <col min="14849" max="14857" width="11.7109375" customWidth="1"/>
    <col min="14858" max="14858" width="10.140625" customWidth="1"/>
    <col min="15103" max="15104" width="20.7109375" customWidth="1"/>
    <col min="15105" max="15113" width="11.7109375" customWidth="1"/>
    <col min="15114" max="15114" width="10.140625" customWidth="1"/>
    <col min="15359" max="15360" width="20.7109375" customWidth="1"/>
    <col min="15361" max="15369" width="11.7109375" customWidth="1"/>
    <col min="15370" max="15370" width="10.140625" customWidth="1"/>
    <col min="15615" max="15616" width="20.7109375" customWidth="1"/>
    <col min="15617" max="15625" width="11.7109375" customWidth="1"/>
    <col min="15626" max="15626" width="10.140625" customWidth="1"/>
    <col min="15871" max="15872" width="20.7109375" customWidth="1"/>
    <col min="15873" max="15881" width="11.7109375" customWidth="1"/>
    <col min="15882" max="15882" width="10.140625" customWidth="1"/>
    <col min="16127" max="16128" width="20.7109375" customWidth="1"/>
    <col min="16129" max="16137" width="11.7109375" customWidth="1"/>
    <col min="16138" max="16138" width="10.140625" customWidth="1"/>
  </cols>
  <sheetData>
    <row r="1" spans="1:21" ht="12.75" customHeight="1" thickBot="1">
      <c r="A1" s="1"/>
      <c r="B1" s="143" t="s">
        <v>0</v>
      </c>
      <c r="C1" s="144"/>
      <c r="D1" s="144"/>
      <c r="E1" s="144"/>
      <c r="F1" s="144"/>
      <c r="G1" s="144"/>
      <c r="H1" s="144"/>
      <c r="I1" s="144"/>
      <c r="J1" s="144"/>
      <c r="K1" s="144"/>
      <c r="L1" s="145"/>
      <c r="M1" s="141" t="s">
        <v>72</v>
      </c>
    </row>
    <row r="2" spans="1:21" ht="13.5" thickBot="1">
      <c r="A2" s="2" t="s">
        <v>1</v>
      </c>
      <c r="B2" s="75">
        <v>2000</v>
      </c>
      <c r="C2" s="4">
        <v>2001</v>
      </c>
      <c r="D2" s="77">
        <v>2002</v>
      </c>
      <c r="E2" s="4">
        <v>2003</v>
      </c>
      <c r="F2" s="3">
        <v>2004</v>
      </c>
      <c r="G2" s="4">
        <v>2005</v>
      </c>
      <c r="H2" s="4">
        <v>2006</v>
      </c>
      <c r="I2" s="5">
        <v>2007</v>
      </c>
      <c r="J2" s="6">
        <v>2008</v>
      </c>
      <c r="K2" s="5">
        <v>2009</v>
      </c>
      <c r="L2" s="5">
        <v>2010</v>
      </c>
      <c r="M2" s="142"/>
    </row>
    <row r="3" spans="1:21" ht="12.75">
      <c r="A3" s="7" t="s">
        <v>2</v>
      </c>
      <c r="B3" s="14">
        <v>650200</v>
      </c>
      <c r="C3" s="15">
        <v>653700</v>
      </c>
      <c r="D3" s="14">
        <v>664200</v>
      </c>
      <c r="E3" s="15">
        <v>665500</v>
      </c>
      <c r="F3" s="8">
        <v>674200</v>
      </c>
      <c r="G3" s="9">
        <v>682200</v>
      </c>
      <c r="H3" s="9">
        <v>687600</v>
      </c>
      <c r="I3" s="9">
        <v>693800</v>
      </c>
      <c r="J3" s="10">
        <v>703900</v>
      </c>
      <c r="K3" s="9">
        <v>701700</v>
      </c>
      <c r="L3" s="9">
        <v>710900</v>
      </c>
      <c r="M3" s="11">
        <f t="shared" ref="M3:M22" si="0">SUM(L3-B3)</f>
        <v>60700</v>
      </c>
    </row>
    <row r="4" spans="1:21" ht="12.75" customHeight="1">
      <c r="A4" s="7" t="s">
        <v>3</v>
      </c>
      <c r="B4" s="74">
        <v>157958</v>
      </c>
      <c r="C4" s="76">
        <v>159448</v>
      </c>
      <c r="D4" s="74">
        <v>153320</v>
      </c>
      <c r="E4" s="76">
        <v>150176</v>
      </c>
      <c r="F4" s="12">
        <v>154820</v>
      </c>
      <c r="G4" s="13">
        <v>154077</v>
      </c>
      <c r="H4" s="14">
        <v>158232</v>
      </c>
      <c r="I4" s="15">
        <v>153373</v>
      </c>
      <c r="J4" s="14">
        <v>156288</v>
      </c>
      <c r="K4" s="15">
        <v>158684</v>
      </c>
      <c r="L4" s="15">
        <v>162648</v>
      </c>
      <c r="M4" s="16">
        <f t="shared" si="0"/>
        <v>4690</v>
      </c>
      <c r="O4" s="17"/>
      <c r="P4" s="17"/>
      <c r="Q4" s="17"/>
      <c r="R4" s="17"/>
    </row>
    <row r="5" spans="1:21" ht="12.75">
      <c r="A5" s="7" t="s">
        <v>4</v>
      </c>
      <c r="B5" s="74">
        <v>91844</v>
      </c>
      <c r="C5" s="76">
        <v>91892</v>
      </c>
      <c r="D5" s="74">
        <v>89913</v>
      </c>
      <c r="E5" s="76">
        <v>91249</v>
      </c>
      <c r="F5" s="12">
        <v>92694</v>
      </c>
      <c r="G5" s="13">
        <v>93538</v>
      </c>
      <c r="H5" s="17">
        <v>94128</v>
      </c>
      <c r="I5" s="15">
        <v>100079</v>
      </c>
      <c r="J5" s="17">
        <v>100555</v>
      </c>
      <c r="K5" s="15">
        <v>98182</v>
      </c>
      <c r="L5" s="15">
        <v>95852</v>
      </c>
      <c r="M5" s="16">
        <f t="shared" si="0"/>
        <v>4008</v>
      </c>
      <c r="O5" s="17"/>
      <c r="P5" s="17"/>
      <c r="Q5" s="17"/>
      <c r="R5" s="17"/>
    </row>
    <row r="6" spans="1:21" s="21" customFormat="1" ht="13.5" thickBot="1">
      <c r="A6" s="2" t="s">
        <v>5</v>
      </c>
      <c r="B6" s="19">
        <f t="shared" ref="B6:E6" si="1">SUM(B3:B5)</f>
        <v>900002</v>
      </c>
      <c r="C6" s="20">
        <f t="shared" si="1"/>
        <v>905040</v>
      </c>
      <c r="D6" s="19">
        <f t="shared" si="1"/>
        <v>907433</v>
      </c>
      <c r="E6" s="20">
        <f t="shared" si="1"/>
        <v>906925</v>
      </c>
      <c r="F6" s="18">
        <f t="shared" ref="F6:L6" si="2">SUM(F3:F5)</f>
        <v>921714</v>
      </c>
      <c r="G6" s="18">
        <f t="shared" si="2"/>
        <v>929815</v>
      </c>
      <c r="H6" s="18">
        <f t="shared" si="2"/>
        <v>939960</v>
      </c>
      <c r="I6" s="18">
        <f t="shared" si="2"/>
        <v>947252</v>
      </c>
      <c r="J6" s="19">
        <f t="shared" si="2"/>
        <v>960743</v>
      </c>
      <c r="K6" s="20">
        <f t="shared" si="2"/>
        <v>958566</v>
      </c>
      <c r="L6" s="20">
        <f t="shared" si="2"/>
        <v>969400</v>
      </c>
      <c r="M6" s="16">
        <f t="shared" si="0"/>
        <v>69398</v>
      </c>
    </row>
    <row r="7" spans="1:21" ht="12.75">
      <c r="A7" s="7" t="s">
        <v>6</v>
      </c>
      <c r="B7" s="14">
        <v>447744</v>
      </c>
      <c r="C7" s="15">
        <v>449853</v>
      </c>
      <c r="D7" s="69">
        <v>453145</v>
      </c>
      <c r="E7" s="78">
        <v>449909</v>
      </c>
      <c r="F7" s="22">
        <v>448782</v>
      </c>
      <c r="G7" s="13">
        <v>458668</v>
      </c>
      <c r="H7" s="17">
        <v>464833</v>
      </c>
      <c r="I7" s="15">
        <v>459346</v>
      </c>
      <c r="J7" s="17">
        <v>457518</v>
      </c>
      <c r="K7" s="15">
        <v>443305</v>
      </c>
      <c r="L7" s="15">
        <v>441706</v>
      </c>
      <c r="M7" s="11">
        <f t="shared" si="0"/>
        <v>-6038</v>
      </c>
    </row>
    <row r="8" spans="1:21" ht="12.75">
      <c r="A8" s="7" t="s">
        <v>7</v>
      </c>
      <c r="B8" s="14">
        <v>303060</v>
      </c>
      <c r="C8" s="15">
        <v>305176</v>
      </c>
      <c r="D8" s="69">
        <v>305229</v>
      </c>
      <c r="E8" s="78">
        <v>311428</v>
      </c>
      <c r="F8" s="22">
        <v>312994</v>
      </c>
      <c r="G8" s="13">
        <v>312639</v>
      </c>
      <c r="H8" s="17">
        <v>312943</v>
      </c>
      <c r="I8" s="15">
        <v>315696</v>
      </c>
      <c r="J8" s="17">
        <v>313396</v>
      </c>
      <c r="K8" s="15">
        <v>303966</v>
      </c>
      <c r="L8" s="15">
        <v>299217</v>
      </c>
      <c r="M8" s="16">
        <f t="shared" si="0"/>
        <v>-3843</v>
      </c>
    </row>
    <row r="9" spans="1:21" ht="12.75">
      <c r="A9" s="7" t="s">
        <v>8</v>
      </c>
      <c r="B9" s="74">
        <v>537669</v>
      </c>
      <c r="C9" s="76">
        <v>543415</v>
      </c>
      <c r="D9" s="74">
        <v>525605</v>
      </c>
      <c r="E9" s="76">
        <v>533139</v>
      </c>
      <c r="F9" s="12">
        <v>544300</v>
      </c>
      <c r="G9" s="13">
        <v>565179</v>
      </c>
      <c r="H9" s="17">
        <v>574640</v>
      </c>
      <c r="I9" s="15">
        <v>584922</v>
      </c>
      <c r="J9" s="17">
        <v>587820</v>
      </c>
      <c r="K9" s="15">
        <v>570932</v>
      </c>
      <c r="L9" s="15">
        <v>573654</v>
      </c>
      <c r="M9" s="16">
        <f t="shared" si="0"/>
        <v>35985</v>
      </c>
      <c r="O9" s="14"/>
      <c r="P9" s="14"/>
      <c r="Q9" s="14"/>
      <c r="R9" s="17"/>
      <c r="S9" s="23"/>
    </row>
    <row r="10" spans="1:21" ht="12.75">
      <c r="A10" s="7" t="s">
        <v>9</v>
      </c>
      <c r="B10" s="74">
        <v>16782</v>
      </c>
      <c r="C10" s="76">
        <v>17177</v>
      </c>
      <c r="D10" s="74">
        <v>18179</v>
      </c>
      <c r="E10" s="76">
        <v>18321</v>
      </c>
      <c r="F10" s="12">
        <v>23881</v>
      </c>
      <c r="G10" s="13">
        <v>23692</v>
      </c>
      <c r="H10" s="17">
        <v>23118</v>
      </c>
      <c r="I10" s="15">
        <v>21779</v>
      </c>
      <c r="J10" s="17">
        <v>20533</v>
      </c>
      <c r="K10" s="15">
        <v>20070</v>
      </c>
      <c r="L10" s="15">
        <v>19877</v>
      </c>
      <c r="M10" s="16">
        <f t="shared" si="0"/>
        <v>3095</v>
      </c>
      <c r="O10" s="17"/>
      <c r="P10" s="17"/>
      <c r="Q10" s="17"/>
      <c r="R10" s="17"/>
    </row>
    <row r="11" spans="1:21" ht="12.75">
      <c r="A11" s="7" t="s">
        <v>10</v>
      </c>
      <c r="B11" s="74">
        <v>14485</v>
      </c>
      <c r="C11" s="76">
        <v>14227</v>
      </c>
      <c r="D11" s="74">
        <v>14506</v>
      </c>
      <c r="E11" s="76">
        <v>14168</v>
      </c>
      <c r="F11" s="12">
        <v>14459</v>
      </c>
      <c r="G11" s="13">
        <v>14609</v>
      </c>
      <c r="H11" s="17">
        <v>14666</v>
      </c>
      <c r="I11" s="15">
        <v>12574</v>
      </c>
      <c r="J11" s="17">
        <v>12638</v>
      </c>
      <c r="K11" s="15">
        <v>12546</v>
      </c>
      <c r="L11" s="15">
        <v>12392</v>
      </c>
      <c r="M11" s="16">
        <f t="shared" si="0"/>
        <v>-2093</v>
      </c>
      <c r="O11" s="17"/>
      <c r="P11" s="17"/>
      <c r="Q11" s="24"/>
      <c r="R11" s="24"/>
      <c r="S11" s="24"/>
      <c r="T11" s="24"/>
      <c r="U11" s="24"/>
    </row>
    <row r="12" spans="1:21" s="21" customFormat="1" ht="13.5" thickBot="1">
      <c r="A12" s="2" t="s">
        <v>11</v>
      </c>
      <c r="B12" s="19">
        <f t="shared" ref="B12:E12" si="3">SUM(B7:B11)</f>
        <v>1319740</v>
      </c>
      <c r="C12" s="20">
        <f t="shared" si="3"/>
        <v>1329848</v>
      </c>
      <c r="D12" s="19">
        <f t="shared" si="3"/>
        <v>1316664</v>
      </c>
      <c r="E12" s="20">
        <f t="shared" si="3"/>
        <v>1326965</v>
      </c>
      <c r="F12" s="18">
        <f t="shared" ref="F12:L12" si="4">SUM(F7:F11)</f>
        <v>1344416</v>
      </c>
      <c r="G12" s="18">
        <f t="shared" si="4"/>
        <v>1374787</v>
      </c>
      <c r="H12" s="18">
        <f t="shared" si="4"/>
        <v>1390200</v>
      </c>
      <c r="I12" s="18">
        <f t="shared" si="4"/>
        <v>1394317</v>
      </c>
      <c r="J12" s="19">
        <f t="shared" si="4"/>
        <v>1391905</v>
      </c>
      <c r="K12" s="20">
        <f t="shared" si="4"/>
        <v>1350819</v>
      </c>
      <c r="L12" s="20">
        <f t="shared" si="4"/>
        <v>1346846</v>
      </c>
      <c r="M12" s="16">
        <f t="shared" si="0"/>
        <v>27106</v>
      </c>
    </row>
    <row r="13" spans="1:21" ht="12.75">
      <c r="A13" s="7" t="s">
        <v>12</v>
      </c>
      <c r="B13" s="74">
        <v>87325</v>
      </c>
      <c r="C13" s="76">
        <v>96953</v>
      </c>
      <c r="D13" s="74">
        <v>98907</v>
      </c>
      <c r="E13" s="76">
        <v>104290</v>
      </c>
      <c r="F13" s="12">
        <v>113037</v>
      </c>
      <c r="G13" s="13">
        <v>120420</v>
      </c>
      <c r="H13" s="17">
        <v>125599</v>
      </c>
      <c r="I13" s="15">
        <v>129090</v>
      </c>
      <c r="J13" s="17">
        <v>132769</v>
      </c>
      <c r="K13" s="15">
        <v>129627</v>
      </c>
      <c r="L13" s="15">
        <v>132099</v>
      </c>
      <c r="M13" s="11">
        <f t="shared" si="0"/>
        <v>44774</v>
      </c>
      <c r="O13" s="17"/>
      <c r="P13" s="17"/>
      <c r="Q13" s="17"/>
      <c r="R13" s="17"/>
    </row>
    <row r="14" spans="1:21" ht="12.75">
      <c r="A14" s="7" t="s">
        <v>13</v>
      </c>
      <c r="B14" s="74">
        <v>78084</v>
      </c>
      <c r="C14" s="15">
        <v>83304</v>
      </c>
      <c r="D14" s="74">
        <v>85907</v>
      </c>
      <c r="E14" s="76">
        <v>88837</v>
      </c>
      <c r="F14" s="12">
        <v>95924</v>
      </c>
      <c r="G14" s="13">
        <v>100751</v>
      </c>
      <c r="H14" s="17">
        <v>104037</v>
      </c>
      <c r="I14" s="15">
        <v>103624</v>
      </c>
      <c r="J14" s="17">
        <v>103715</v>
      </c>
      <c r="K14" s="15">
        <v>102008</v>
      </c>
      <c r="L14" s="15">
        <v>103840</v>
      </c>
      <c r="M14" s="16">
        <f t="shared" si="0"/>
        <v>25756</v>
      </c>
      <c r="O14" s="17"/>
      <c r="P14" s="17"/>
      <c r="Q14" s="17"/>
      <c r="R14" s="17"/>
    </row>
    <row r="15" spans="1:21" ht="12.75">
      <c r="A15" s="7" t="s">
        <v>14</v>
      </c>
      <c r="B15" s="74">
        <v>19943</v>
      </c>
      <c r="C15" s="76">
        <v>19503</v>
      </c>
      <c r="D15" s="74">
        <v>21361</v>
      </c>
      <c r="E15" s="76">
        <v>21437</v>
      </c>
      <c r="F15" s="12">
        <v>23079</v>
      </c>
      <c r="G15" s="13">
        <v>24399</v>
      </c>
      <c r="H15" s="17">
        <v>24762</v>
      </c>
      <c r="I15" s="15">
        <v>24772</v>
      </c>
      <c r="J15" s="17">
        <v>24151</v>
      </c>
      <c r="K15" s="15">
        <v>23060</v>
      </c>
      <c r="L15" s="15">
        <v>23745</v>
      </c>
      <c r="M15" s="16">
        <f t="shared" si="0"/>
        <v>3802</v>
      </c>
      <c r="O15" s="17"/>
      <c r="P15" s="17"/>
      <c r="Q15" s="17"/>
      <c r="R15" s="17"/>
    </row>
    <row r="16" spans="1:21" ht="12.75">
      <c r="A16" s="7" t="s">
        <v>15</v>
      </c>
      <c r="B16" s="74">
        <v>3910</v>
      </c>
      <c r="C16" s="76">
        <v>3840</v>
      </c>
      <c r="D16" s="74">
        <v>3798</v>
      </c>
      <c r="E16" s="76">
        <v>3781</v>
      </c>
      <c r="F16" s="12">
        <v>3683</v>
      </c>
      <c r="G16" s="13">
        <v>3832</v>
      </c>
      <c r="H16" s="17">
        <v>3936</v>
      </c>
      <c r="I16" s="15">
        <v>3715</v>
      </c>
      <c r="J16" s="17">
        <v>3300</v>
      </c>
      <c r="K16" s="15">
        <v>3001</v>
      </c>
      <c r="L16" s="15">
        <v>2823</v>
      </c>
      <c r="M16" s="16">
        <f t="shared" si="0"/>
        <v>-1087</v>
      </c>
      <c r="O16" s="17"/>
      <c r="P16" s="17"/>
      <c r="Q16" s="17"/>
      <c r="R16" s="17"/>
    </row>
    <row r="17" spans="1:18" ht="12.75">
      <c r="A17" s="7" t="s">
        <v>16</v>
      </c>
      <c r="B17" s="74">
        <v>24246</v>
      </c>
      <c r="C17" s="76">
        <v>24938</v>
      </c>
      <c r="D17" s="74">
        <v>25874</v>
      </c>
      <c r="E17" s="76">
        <v>26167</v>
      </c>
      <c r="F17" s="12">
        <v>28837</v>
      </c>
      <c r="G17" s="13">
        <v>30398</v>
      </c>
      <c r="H17" s="17">
        <v>32262</v>
      </c>
      <c r="I17" s="15">
        <v>34542</v>
      </c>
      <c r="J17" s="17">
        <v>35135</v>
      </c>
      <c r="K17" s="15">
        <v>34858</v>
      </c>
      <c r="L17" s="15">
        <v>35604</v>
      </c>
      <c r="M17" s="16">
        <f t="shared" si="0"/>
        <v>11358</v>
      </c>
      <c r="O17" s="17"/>
      <c r="P17" s="17"/>
      <c r="Q17" s="17"/>
      <c r="R17" s="17"/>
    </row>
    <row r="18" spans="1:18" ht="12.75">
      <c r="A18" s="7" t="s">
        <v>17</v>
      </c>
      <c r="B18" s="14">
        <v>77120</v>
      </c>
      <c r="C18" s="15">
        <v>79463</v>
      </c>
      <c r="D18" s="69">
        <v>82260</v>
      </c>
      <c r="E18" s="78">
        <v>86168</v>
      </c>
      <c r="F18" s="22">
        <v>89521</v>
      </c>
      <c r="G18" s="13">
        <v>91079</v>
      </c>
      <c r="H18" s="17">
        <v>92024</v>
      </c>
      <c r="I18" s="15">
        <v>94913</v>
      </c>
      <c r="J18" s="17">
        <v>93971</v>
      </c>
      <c r="K18" s="15">
        <v>91570</v>
      </c>
      <c r="L18" s="15">
        <v>91676</v>
      </c>
      <c r="M18" s="16">
        <f t="shared" si="0"/>
        <v>14556</v>
      </c>
    </row>
    <row r="19" spans="1:18" ht="12.75">
      <c r="A19" s="7" t="s">
        <v>18</v>
      </c>
      <c r="B19" s="14">
        <v>36155</v>
      </c>
      <c r="C19" s="15">
        <v>36987</v>
      </c>
      <c r="D19" s="69">
        <v>37669</v>
      </c>
      <c r="E19" s="78">
        <v>38523</v>
      </c>
      <c r="F19" s="22">
        <v>39766</v>
      </c>
      <c r="G19" s="13">
        <v>40769</v>
      </c>
      <c r="H19" s="17">
        <v>41970</v>
      </c>
      <c r="I19" s="15">
        <v>42248</v>
      </c>
      <c r="J19" s="17">
        <v>42113</v>
      </c>
      <c r="K19" s="15">
        <v>40484</v>
      </c>
      <c r="L19" s="15">
        <v>40358</v>
      </c>
      <c r="M19" s="16">
        <f t="shared" si="0"/>
        <v>4203</v>
      </c>
    </row>
    <row r="20" spans="1:18" ht="12.75">
      <c r="A20" s="7" t="s">
        <v>19</v>
      </c>
      <c r="B20" s="14">
        <v>16909</v>
      </c>
      <c r="C20" s="15">
        <v>18026</v>
      </c>
      <c r="D20" s="69">
        <v>19056</v>
      </c>
      <c r="E20" s="78">
        <v>19915</v>
      </c>
      <c r="F20" s="22">
        <v>20705</v>
      </c>
      <c r="G20" s="13">
        <v>20810</v>
      </c>
      <c r="H20" s="17">
        <v>21434</v>
      </c>
      <c r="I20" s="15">
        <v>21838</v>
      </c>
      <c r="J20" s="25">
        <v>21855</v>
      </c>
      <c r="K20" s="15">
        <v>21168</v>
      </c>
      <c r="L20" s="15">
        <v>21064</v>
      </c>
      <c r="M20" s="16">
        <f t="shared" si="0"/>
        <v>4155</v>
      </c>
    </row>
    <row r="21" spans="1:18" s="21" customFormat="1" ht="13.5" thickBot="1">
      <c r="A21" s="26" t="s">
        <v>20</v>
      </c>
      <c r="B21" s="27">
        <f t="shared" ref="B21:E21" si="5">SUM(B13:B20)</f>
        <v>343692</v>
      </c>
      <c r="C21" s="16">
        <f t="shared" si="5"/>
        <v>363014</v>
      </c>
      <c r="D21" s="27">
        <f t="shared" si="5"/>
        <v>374832</v>
      </c>
      <c r="E21" s="16">
        <f t="shared" si="5"/>
        <v>389118</v>
      </c>
      <c r="F21" s="27">
        <f t="shared" ref="F21:L21" si="6">SUM(F13:F20)</f>
        <v>414552</v>
      </c>
      <c r="G21" s="16">
        <f t="shared" si="6"/>
        <v>432458</v>
      </c>
      <c r="H21" s="27">
        <f t="shared" si="6"/>
        <v>446024</v>
      </c>
      <c r="I21" s="16">
        <f t="shared" si="6"/>
        <v>454742</v>
      </c>
      <c r="J21" s="27">
        <f t="shared" si="6"/>
        <v>457009</v>
      </c>
      <c r="K21" s="16">
        <f t="shared" si="6"/>
        <v>445776</v>
      </c>
      <c r="L21" s="16">
        <f t="shared" si="6"/>
        <v>451209</v>
      </c>
      <c r="M21" s="16">
        <f t="shared" si="0"/>
        <v>107517</v>
      </c>
    </row>
    <row r="22" spans="1:18" s="21" customFormat="1" ht="13.5" thickBot="1">
      <c r="A22" s="28" t="s">
        <v>21</v>
      </c>
      <c r="B22" s="29">
        <f t="shared" ref="B22:E22" si="7">SUM(B6,B12,B21)</f>
        <v>2563434</v>
      </c>
      <c r="C22" s="30">
        <f t="shared" si="7"/>
        <v>2597902</v>
      </c>
      <c r="D22" s="29">
        <f t="shared" si="7"/>
        <v>2598929</v>
      </c>
      <c r="E22" s="30">
        <f t="shared" si="7"/>
        <v>2623008</v>
      </c>
      <c r="F22" s="29">
        <f t="shared" ref="F22:L22" si="8">SUM(F6,F12,F21)</f>
        <v>2680682</v>
      </c>
      <c r="G22" s="30">
        <f t="shared" si="8"/>
        <v>2737060</v>
      </c>
      <c r="H22" s="29">
        <f t="shared" si="8"/>
        <v>2776184</v>
      </c>
      <c r="I22" s="30">
        <f t="shared" si="8"/>
        <v>2796311</v>
      </c>
      <c r="J22" s="29">
        <f t="shared" si="8"/>
        <v>2809657</v>
      </c>
      <c r="K22" s="30">
        <f t="shared" si="8"/>
        <v>2755161</v>
      </c>
      <c r="L22" s="30">
        <f t="shared" si="8"/>
        <v>2767455</v>
      </c>
      <c r="M22" s="30">
        <f t="shared" si="0"/>
        <v>204021</v>
      </c>
    </row>
    <row r="24" spans="1:18" ht="12.75">
      <c r="B24" s="31">
        <v>2000</v>
      </c>
      <c r="C24" s="31">
        <v>2001</v>
      </c>
      <c r="D24" s="31">
        <v>2002</v>
      </c>
      <c r="E24" s="31">
        <v>2003</v>
      </c>
      <c r="F24" s="31">
        <v>2004</v>
      </c>
      <c r="G24" s="31">
        <v>2005</v>
      </c>
      <c r="H24" s="31">
        <v>2006</v>
      </c>
      <c r="I24" s="32">
        <v>2007</v>
      </c>
      <c r="J24" s="32">
        <v>2008</v>
      </c>
      <c r="K24" s="32">
        <v>2009</v>
      </c>
      <c r="L24" s="81">
        <v>2010</v>
      </c>
    </row>
    <row r="25" spans="1:18" ht="12.75">
      <c r="B25" s="82">
        <v>2.56</v>
      </c>
      <c r="C25" s="82">
        <v>2.6</v>
      </c>
      <c r="D25" s="82">
        <v>2.6</v>
      </c>
      <c r="E25" s="82">
        <v>2.62</v>
      </c>
      <c r="F25" s="79">
        <v>2.68</v>
      </c>
      <c r="G25" s="79">
        <v>2.74</v>
      </c>
      <c r="H25" s="79">
        <v>2.78</v>
      </c>
      <c r="I25" s="79">
        <v>2.8</v>
      </c>
      <c r="J25" s="80">
        <v>2.81</v>
      </c>
      <c r="K25" s="83">
        <v>2.76</v>
      </c>
      <c r="L25" s="84">
        <v>2.77</v>
      </c>
    </row>
    <row r="26" spans="1:18" ht="12.75">
      <c r="B26" s="85"/>
      <c r="C26" s="86">
        <f>SUM(C25-B25)/B25</f>
        <v>1.5625000000000014E-2</v>
      </c>
      <c r="D26" s="86">
        <f>SUM(D25-C25)/C25</f>
        <v>0</v>
      </c>
      <c r="E26" s="86">
        <f>SUM(E25-D25)/D25</f>
        <v>7.6923076923076988E-3</v>
      </c>
      <c r="F26" s="86">
        <f>SUM(F25-E25)/E25</f>
        <v>2.2900763358778647E-2</v>
      </c>
      <c r="G26" s="86">
        <f t="shared" ref="G26:L26" si="9">SUM(G25-F25)/F25</f>
        <v>2.2388059701492557E-2</v>
      </c>
      <c r="H26" s="86">
        <f t="shared" si="9"/>
        <v>1.4598540145985252E-2</v>
      </c>
      <c r="I26" s="86">
        <f t="shared" si="9"/>
        <v>7.1942446043165541E-3</v>
      </c>
      <c r="J26" s="86">
        <f t="shared" si="9"/>
        <v>3.5714285714286542E-3</v>
      </c>
      <c r="K26" s="86">
        <f t="shared" si="9"/>
        <v>-1.7793594306049917E-2</v>
      </c>
      <c r="L26" s="86">
        <f t="shared" si="9"/>
        <v>3.6231884057971852E-3</v>
      </c>
    </row>
    <row r="31" spans="1:18">
      <c r="A31" s="71"/>
      <c r="B31" s="72"/>
      <c r="C31" s="72"/>
    </row>
    <row r="32" spans="1:18">
      <c r="A32" s="71"/>
      <c r="B32" s="72"/>
      <c r="C32" s="72"/>
    </row>
    <row r="33" spans="1:3">
      <c r="A33" s="71"/>
      <c r="B33" s="72"/>
      <c r="C33" s="72"/>
    </row>
    <row r="34" spans="1:3">
      <c r="A34" s="71"/>
      <c r="B34" s="72"/>
      <c r="C34" s="72"/>
    </row>
    <row r="35" spans="1:3">
      <c r="A35" s="71"/>
      <c r="B35" s="72"/>
      <c r="C35" s="72"/>
    </row>
    <row r="36" spans="1:3">
      <c r="A36" s="71"/>
      <c r="B36" s="72"/>
      <c r="C36" s="72"/>
    </row>
    <row r="37" spans="1:3">
      <c r="A37" s="71"/>
      <c r="B37" s="72"/>
      <c r="C37" s="72"/>
    </row>
    <row r="38" spans="1:3">
      <c r="A38" s="71"/>
      <c r="B38" s="73"/>
      <c r="C38" s="72"/>
    </row>
    <row r="39" spans="1:3">
      <c r="A39" s="71"/>
      <c r="B39" s="72"/>
      <c r="C39" s="72"/>
    </row>
    <row r="40" spans="1:3">
      <c r="A40" s="71"/>
      <c r="B40" s="73"/>
      <c r="C40" s="72"/>
    </row>
    <row r="41" spans="1:3">
      <c r="A41" s="71"/>
      <c r="B41" s="72"/>
      <c r="C41" s="72"/>
    </row>
    <row r="42" spans="1:3">
      <c r="A42" s="71"/>
      <c r="B42" s="72"/>
      <c r="C42" s="72"/>
    </row>
    <row r="43" spans="1:3">
      <c r="A43" s="71"/>
      <c r="B43" s="72"/>
      <c r="C43" s="72"/>
    </row>
    <row r="44" spans="1:3">
      <c r="A44" s="71"/>
      <c r="B44" s="73"/>
      <c r="C44" s="72"/>
    </row>
    <row r="45" spans="1:3">
      <c r="A45" s="71"/>
      <c r="B45" s="73"/>
      <c r="C45" s="72"/>
    </row>
  </sheetData>
  <mergeCells count="2">
    <mergeCell ref="M1:M2"/>
    <mergeCell ref="B1:L1"/>
  </mergeCells>
  <pageMargins left="0.17" right="0.2" top="0.45" bottom="0.27" header="0.18" footer="0.17"/>
  <pageSetup paperSize="5" scale="90" orientation="landscape" r:id="rId1"/>
  <headerFooter>
    <oddHeader>&amp;CWage &amp; Salary Employment in the 1983 Washington MSA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2"/>
  <sheetViews>
    <sheetView workbookViewId="0">
      <selection activeCell="A29" sqref="A29"/>
    </sheetView>
  </sheetViews>
  <sheetFormatPr defaultRowHeight="12"/>
  <cols>
    <col min="1" max="1" width="35.140625" customWidth="1"/>
    <col min="2" max="11" width="11.7109375" customWidth="1"/>
  </cols>
  <sheetData>
    <row r="1" spans="1:12" ht="18">
      <c r="A1" s="148" t="s">
        <v>22</v>
      </c>
      <c r="B1" s="147"/>
      <c r="C1" s="147"/>
      <c r="D1" s="147"/>
      <c r="E1" s="147"/>
      <c r="F1" s="147"/>
      <c r="G1" s="147"/>
    </row>
    <row r="2" spans="1:12" ht="16.5">
      <c r="A2" s="149" t="s">
        <v>23</v>
      </c>
      <c r="B2" s="147"/>
      <c r="C2" s="147"/>
      <c r="D2" s="147"/>
      <c r="E2" s="147"/>
      <c r="F2" s="147"/>
      <c r="G2" s="147"/>
    </row>
    <row r="3" spans="1:12">
      <c r="A3" s="147" t="s">
        <v>24</v>
      </c>
      <c r="B3" s="147"/>
      <c r="C3" s="147"/>
      <c r="D3" s="147"/>
      <c r="E3" s="147"/>
      <c r="F3" s="147"/>
      <c r="G3" s="147"/>
    </row>
    <row r="4" spans="1:12" ht="12.75" thickBot="1">
      <c r="A4" s="147" t="s">
        <v>25</v>
      </c>
      <c r="B4" s="147"/>
      <c r="C4" s="147"/>
      <c r="D4" s="147"/>
      <c r="E4" s="147"/>
      <c r="F4" s="147"/>
      <c r="G4" s="147"/>
    </row>
    <row r="5" spans="1:12">
      <c r="A5" s="1"/>
      <c r="B5" s="151" t="s">
        <v>0</v>
      </c>
      <c r="C5" s="152"/>
      <c r="D5" s="152"/>
      <c r="E5" s="152"/>
      <c r="F5" s="152"/>
      <c r="G5" s="153"/>
      <c r="H5" s="153"/>
      <c r="I5" s="153"/>
      <c r="J5" s="153"/>
      <c r="K5" s="153"/>
      <c r="L5" s="153"/>
    </row>
    <row r="6" spans="1:12" ht="12.75">
      <c r="A6" s="39" t="s">
        <v>37</v>
      </c>
      <c r="B6" s="34" t="s">
        <v>67</v>
      </c>
      <c r="C6" s="34" t="s">
        <v>68</v>
      </c>
      <c r="D6" s="38" t="s">
        <v>69</v>
      </c>
      <c r="E6" s="34" t="s">
        <v>70</v>
      </c>
      <c r="F6" s="34" t="s">
        <v>71</v>
      </c>
      <c r="G6" s="38" t="s">
        <v>26</v>
      </c>
      <c r="H6" s="34" t="s">
        <v>27</v>
      </c>
      <c r="I6" s="34" t="s">
        <v>28</v>
      </c>
      <c r="J6" s="34" t="s">
        <v>29</v>
      </c>
      <c r="K6" s="87" t="s">
        <v>30</v>
      </c>
      <c r="L6" s="89" t="s">
        <v>73</v>
      </c>
    </row>
    <row r="7" spans="1:12" ht="12.75">
      <c r="A7" s="40" t="s">
        <v>2</v>
      </c>
      <c r="B7" s="69">
        <v>23819</v>
      </c>
      <c r="C7" s="70">
        <v>23083</v>
      </c>
      <c r="D7" s="70">
        <v>23222</v>
      </c>
      <c r="E7" s="70">
        <v>23485</v>
      </c>
      <c r="F7" s="70">
        <v>23452</v>
      </c>
      <c r="G7" s="41">
        <v>22808</v>
      </c>
      <c r="H7" s="41">
        <v>21719</v>
      </c>
      <c r="I7" s="41">
        <v>20202</v>
      </c>
      <c r="J7" s="41">
        <v>20006</v>
      </c>
      <c r="K7" s="41">
        <v>19524</v>
      </c>
      <c r="L7" s="42">
        <v>19524</v>
      </c>
    </row>
    <row r="8" spans="1:12" ht="12.75">
      <c r="A8" s="40" t="s">
        <v>3</v>
      </c>
      <c r="B8" s="70">
        <v>15026</v>
      </c>
      <c r="C8" s="70">
        <v>14365</v>
      </c>
      <c r="D8" s="70">
        <v>14480</v>
      </c>
      <c r="E8" s="70">
        <v>14483</v>
      </c>
      <c r="F8" s="70">
        <v>14040</v>
      </c>
      <c r="G8" s="41">
        <v>13110</v>
      </c>
      <c r="H8" s="41">
        <v>12718</v>
      </c>
      <c r="I8" s="41">
        <v>12510</v>
      </c>
      <c r="J8" s="41">
        <v>12351</v>
      </c>
      <c r="K8" s="41">
        <v>12073</v>
      </c>
      <c r="L8" s="42">
        <v>12073</v>
      </c>
    </row>
    <row r="9" spans="1:12" ht="12.75">
      <c r="A9" s="40" t="s">
        <v>4</v>
      </c>
      <c r="B9" s="70">
        <v>4938</v>
      </c>
      <c r="C9" s="70">
        <v>4391</v>
      </c>
      <c r="D9" s="70">
        <v>4965</v>
      </c>
      <c r="E9" s="70">
        <v>4915</v>
      </c>
      <c r="F9" s="70">
        <v>4396</v>
      </c>
      <c r="G9" s="41">
        <v>5478</v>
      </c>
      <c r="H9" s="41">
        <v>4848</v>
      </c>
      <c r="I9" s="41">
        <v>4280</v>
      </c>
      <c r="J9" s="41">
        <v>4343</v>
      </c>
      <c r="K9" s="41">
        <v>4428</v>
      </c>
      <c r="L9" s="42">
        <v>4428</v>
      </c>
    </row>
    <row r="10" spans="1:12" ht="12.75">
      <c r="A10" s="43" t="s">
        <v>5</v>
      </c>
      <c r="B10" s="44">
        <f t="shared" ref="B10:F10" si="0">SUM(B7:B9)</f>
        <v>43783</v>
      </c>
      <c r="C10" s="44">
        <f t="shared" si="0"/>
        <v>41839</v>
      </c>
      <c r="D10" s="44">
        <f t="shared" si="0"/>
        <v>42667</v>
      </c>
      <c r="E10" s="44">
        <f t="shared" si="0"/>
        <v>42883</v>
      </c>
      <c r="F10" s="44">
        <f t="shared" si="0"/>
        <v>41888</v>
      </c>
      <c r="G10" s="44">
        <f>SUM(G7:G9)</f>
        <v>41396</v>
      </c>
      <c r="H10" s="44">
        <f t="shared" ref="H10:K10" si="1">SUM(H7:H9)</f>
        <v>39285</v>
      </c>
      <c r="I10" s="44">
        <f t="shared" si="1"/>
        <v>36992</v>
      </c>
      <c r="J10" s="44">
        <f t="shared" si="1"/>
        <v>36700</v>
      </c>
      <c r="K10" s="44">
        <f t="shared" si="1"/>
        <v>36025</v>
      </c>
      <c r="L10" s="45">
        <f t="shared" ref="L10" si="2">SUM(L7:L9)</f>
        <v>36025</v>
      </c>
    </row>
    <row r="11" spans="1:12" ht="12.75">
      <c r="A11" s="40" t="s">
        <v>6</v>
      </c>
      <c r="B11" s="70">
        <v>6867</v>
      </c>
      <c r="C11" s="70">
        <v>6820</v>
      </c>
      <c r="D11" s="70">
        <v>6877</v>
      </c>
      <c r="E11" s="70">
        <v>6910</v>
      </c>
      <c r="F11" s="70">
        <v>6526</v>
      </c>
      <c r="G11" s="41">
        <v>6433</v>
      </c>
      <c r="H11" s="41">
        <v>6322</v>
      </c>
      <c r="I11" s="41">
        <v>6304</v>
      </c>
      <c r="J11" s="41">
        <v>6428</v>
      </c>
      <c r="K11" s="41">
        <v>6381</v>
      </c>
      <c r="L11" s="42">
        <v>6381</v>
      </c>
    </row>
    <row r="12" spans="1:12" ht="12.75">
      <c r="A12" s="40" t="s">
        <v>7</v>
      </c>
      <c r="B12" s="70">
        <v>8975</v>
      </c>
      <c r="C12" s="70">
        <v>8920</v>
      </c>
      <c r="D12" s="70">
        <v>8757</v>
      </c>
      <c r="E12" s="70">
        <v>8620</v>
      </c>
      <c r="F12" s="70">
        <v>8288</v>
      </c>
      <c r="G12" s="41">
        <v>8112</v>
      </c>
      <c r="H12" s="41">
        <v>7808</v>
      </c>
      <c r="I12" s="41">
        <v>7751</v>
      </c>
      <c r="J12" s="41">
        <v>7972</v>
      </c>
      <c r="K12" s="41">
        <v>7639</v>
      </c>
      <c r="L12" s="42">
        <v>7639</v>
      </c>
    </row>
    <row r="13" spans="1:12" ht="12.75">
      <c r="A13" s="40" t="s">
        <v>31</v>
      </c>
      <c r="B13" s="70">
        <v>6974</v>
      </c>
      <c r="C13" s="70">
        <v>7294</v>
      </c>
      <c r="D13" s="70">
        <v>7380</v>
      </c>
      <c r="E13" s="70">
        <v>7415</v>
      </c>
      <c r="F13" s="70">
        <v>7233</v>
      </c>
      <c r="G13" s="41">
        <v>7048</v>
      </c>
      <c r="H13" s="41">
        <v>6889</v>
      </c>
      <c r="I13" s="41">
        <v>6855</v>
      </c>
      <c r="J13" s="41">
        <v>7338</v>
      </c>
      <c r="K13" s="41">
        <v>7385</v>
      </c>
      <c r="L13" s="42">
        <v>7385</v>
      </c>
    </row>
    <row r="14" spans="1:12" ht="12.75">
      <c r="A14" s="43" t="s">
        <v>11</v>
      </c>
      <c r="B14" s="44">
        <f t="shared" ref="B14:F14" si="3">SUM(B11:B13)</f>
        <v>22816</v>
      </c>
      <c r="C14" s="44">
        <f t="shared" si="3"/>
        <v>23034</v>
      </c>
      <c r="D14" s="44">
        <f t="shared" si="3"/>
        <v>23014</v>
      </c>
      <c r="E14" s="44">
        <f t="shared" si="3"/>
        <v>22945</v>
      </c>
      <c r="F14" s="44">
        <f t="shared" si="3"/>
        <v>22047</v>
      </c>
      <c r="G14" s="44">
        <f>SUM(G11:G13)</f>
        <v>21593</v>
      </c>
      <c r="H14" s="44">
        <f t="shared" ref="H14:K14" si="4">SUM(H11:H13)</f>
        <v>21019</v>
      </c>
      <c r="I14" s="44">
        <f t="shared" si="4"/>
        <v>20910</v>
      </c>
      <c r="J14" s="44">
        <f t="shared" si="4"/>
        <v>21738</v>
      </c>
      <c r="K14" s="44">
        <f t="shared" si="4"/>
        <v>21405</v>
      </c>
      <c r="L14" s="45">
        <f t="shared" ref="L14" si="5">SUM(L11:L13)</f>
        <v>21405</v>
      </c>
    </row>
    <row r="15" spans="1:12" ht="12.75">
      <c r="A15" s="40" t="s">
        <v>12</v>
      </c>
      <c r="B15" s="70">
        <v>656</v>
      </c>
      <c r="C15" s="70">
        <v>724</v>
      </c>
      <c r="D15" s="70">
        <v>783</v>
      </c>
      <c r="E15" s="70">
        <v>833</v>
      </c>
      <c r="F15" s="70">
        <v>864</v>
      </c>
      <c r="G15" s="41">
        <v>871</v>
      </c>
      <c r="H15" s="41">
        <v>881</v>
      </c>
      <c r="I15" s="41">
        <v>912</v>
      </c>
      <c r="J15" s="41">
        <v>999</v>
      </c>
      <c r="K15" s="41">
        <v>1022</v>
      </c>
      <c r="L15" s="42">
        <v>1022</v>
      </c>
    </row>
    <row r="16" spans="1:12" ht="12.75">
      <c r="A16" s="40" t="s">
        <v>32</v>
      </c>
      <c r="B16" s="70">
        <v>6751</v>
      </c>
      <c r="C16" s="70">
        <v>6848</v>
      </c>
      <c r="D16" s="70">
        <v>6945</v>
      </c>
      <c r="E16" s="70">
        <v>6943</v>
      </c>
      <c r="F16" s="70">
        <v>6858</v>
      </c>
      <c r="G16" s="41">
        <v>6571</v>
      </c>
      <c r="H16" s="41">
        <v>6412</v>
      </c>
      <c r="I16" s="41">
        <v>6612</v>
      </c>
      <c r="J16" s="41">
        <v>6702</v>
      </c>
      <c r="K16" s="41">
        <v>6865</v>
      </c>
      <c r="L16" s="42">
        <v>6865</v>
      </c>
    </row>
    <row r="17" spans="1:12" ht="12.75">
      <c r="A17" s="40" t="s">
        <v>16</v>
      </c>
      <c r="B17" s="70">
        <v>1930</v>
      </c>
      <c r="C17" s="70">
        <v>1960</v>
      </c>
      <c r="D17" s="70">
        <v>1978</v>
      </c>
      <c r="E17" s="70">
        <v>2050</v>
      </c>
      <c r="F17" s="70">
        <v>1993</v>
      </c>
      <c r="G17" s="41">
        <v>2098</v>
      </c>
      <c r="H17" s="41">
        <v>2110</v>
      </c>
      <c r="I17" s="41">
        <v>2381</v>
      </c>
      <c r="J17" s="41">
        <v>2703</v>
      </c>
      <c r="K17" s="41">
        <v>2761</v>
      </c>
      <c r="L17" s="42">
        <v>2761</v>
      </c>
    </row>
    <row r="18" spans="1:12" ht="12.75">
      <c r="A18" s="40" t="s">
        <v>17</v>
      </c>
      <c r="B18" s="70">
        <v>2063</v>
      </c>
      <c r="C18" s="70">
        <v>2067</v>
      </c>
      <c r="D18" s="70">
        <v>2092</v>
      </c>
      <c r="E18" s="70">
        <v>2158</v>
      </c>
      <c r="F18" s="70">
        <v>2051</v>
      </c>
      <c r="G18" s="41">
        <v>2002</v>
      </c>
      <c r="H18" s="41">
        <v>1988</v>
      </c>
      <c r="I18" s="41">
        <v>1902</v>
      </c>
      <c r="J18" s="41">
        <v>1860</v>
      </c>
      <c r="K18" s="41">
        <v>1788</v>
      </c>
      <c r="L18" s="42">
        <v>1788</v>
      </c>
    </row>
    <row r="19" spans="1:12" ht="12.75">
      <c r="A19" s="40" t="s">
        <v>18</v>
      </c>
      <c r="B19" s="70">
        <v>620</v>
      </c>
      <c r="C19" s="70">
        <v>916</v>
      </c>
      <c r="D19" s="70">
        <v>948</v>
      </c>
      <c r="E19" s="70">
        <v>983</v>
      </c>
      <c r="F19" s="70">
        <v>962</v>
      </c>
      <c r="G19" s="41">
        <v>985</v>
      </c>
      <c r="H19" s="41">
        <v>1001</v>
      </c>
      <c r="I19" s="41">
        <v>1046</v>
      </c>
      <c r="J19" s="41">
        <v>1089</v>
      </c>
      <c r="K19" s="41">
        <v>1052</v>
      </c>
      <c r="L19" s="42">
        <v>1052</v>
      </c>
    </row>
    <row r="20" spans="1:12" ht="13.5" thickBot="1">
      <c r="A20" s="40" t="s">
        <v>19</v>
      </c>
      <c r="B20" s="70">
        <v>306</v>
      </c>
      <c r="C20" s="70">
        <v>316</v>
      </c>
      <c r="D20" s="70">
        <v>323</v>
      </c>
      <c r="E20" s="70">
        <v>333</v>
      </c>
      <c r="F20" s="70">
        <v>310</v>
      </c>
      <c r="G20" s="41">
        <v>305</v>
      </c>
      <c r="H20" s="41">
        <v>297</v>
      </c>
      <c r="I20" s="41">
        <v>298</v>
      </c>
      <c r="J20" s="41">
        <v>302</v>
      </c>
      <c r="K20" s="41">
        <v>302</v>
      </c>
      <c r="L20" s="88">
        <v>302</v>
      </c>
    </row>
    <row r="21" spans="1:12" ht="13.5" thickBot="1">
      <c r="A21" s="46" t="s">
        <v>20</v>
      </c>
      <c r="B21" s="47">
        <f t="shared" ref="B21:F21" si="6">SUM(B15:B20)</f>
        <v>12326</v>
      </c>
      <c r="C21" s="47">
        <f t="shared" si="6"/>
        <v>12831</v>
      </c>
      <c r="D21" s="47">
        <f t="shared" si="6"/>
        <v>13069</v>
      </c>
      <c r="E21" s="47">
        <f t="shared" si="6"/>
        <v>13300</v>
      </c>
      <c r="F21" s="47">
        <f t="shared" si="6"/>
        <v>13038</v>
      </c>
      <c r="G21" s="47">
        <f>SUM(G15:G20)</f>
        <v>12832</v>
      </c>
      <c r="H21" s="47">
        <f t="shared" ref="H21:K21" si="7">SUM(H15:H20)</f>
        <v>12689</v>
      </c>
      <c r="I21" s="47">
        <f t="shared" si="7"/>
        <v>13151</v>
      </c>
      <c r="J21" s="47">
        <f t="shared" si="7"/>
        <v>13655</v>
      </c>
      <c r="K21" s="48">
        <f t="shared" si="7"/>
        <v>13790</v>
      </c>
      <c r="L21" s="48">
        <f t="shared" ref="L21" si="8">SUM(L15:L20)</f>
        <v>13790</v>
      </c>
    </row>
    <row r="22" spans="1:12" ht="13.5" thickBot="1">
      <c r="A22" s="49" t="s">
        <v>21</v>
      </c>
      <c r="B22" s="50">
        <f t="shared" ref="B22:F22" si="9">SUM(B10,B14,B21)</f>
        <v>78925</v>
      </c>
      <c r="C22" s="50">
        <f t="shared" si="9"/>
        <v>77704</v>
      </c>
      <c r="D22" s="50">
        <f t="shared" si="9"/>
        <v>78750</v>
      </c>
      <c r="E22" s="50">
        <f t="shared" si="9"/>
        <v>79128</v>
      </c>
      <c r="F22" s="50">
        <f t="shared" si="9"/>
        <v>76973</v>
      </c>
      <c r="G22" s="50">
        <f>SUM(G10,G14,G21)</f>
        <v>75821</v>
      </c>
      <c r="H22" s="50">
        <f t="shared" ref="H22:K22" si="10">SUM(H10,H14,H21)</f>
        <v>72993</v>
      </c>
      <c r="I22" s="50">
        <f t="shared" si="10"/>
        <v>71053</v>
      </c>
      <c r="J22" s="50">
        <f t="shared" si="10"/>
        <v>72093</v>
      </c>
      <c r="K22" s="51">
        <f t="shared" si="10"/>
        <v>71220</v>
      </c>
      <c r="L22" s="51">
        <f t="shared" ref="L22" si="11">SUM(L10,L14,L21)</f>
        <v>71220</v>
      </c>
    </row>
    <row r="23" spans="1:12">
      <c r="A23" s="33"/>
      <c r="B23" s="33"/>
      <c r="C23" s="33"/>
      <c r="D23" s="33"/>
      <c r="E23" s="33"/>
      <c r="F23" s="33"/>
      <c r="G23" s="37"/>
      <c r="H23" s="37"/>
      <c r="I23" s="37"/>
      <c r="J23" s="37"/>
      <c r="K23" s="37"/>
    </row>
    <row r="24" spans="1:12">
      <c r="A24" s="33"/>
      <c r="B24" s="33"/>
      <c r="C24" s="33"/>
      <c r="D24" s="33"/>
      <c r="E24" s="33"/>
      <c r="F24" s="33"/>
      <c r="G24" s="37"/>
      <c r="H24" s="37"/>
      <c r="I24" s="37" t="s">
        <v>74</v>
      </c>
      <c r="J24" s="37"/>
      <c r="K24" s="37"/>
    </row>
    <row r="30" spans="1:12">
      <c r="B30" s="36"/>
      <c r="C30" s="36"/>
      <c r="D30" s="36"/>
      <c r="E30" s="36"/>
      <c r="F30" s="36"/>
      <c r="G30" s="36"/>
      <c r="H30" s="36"/>
      <c r="I30" s="36"/>
      <c r="J30" s="36"/>
      <c r="K30" s="36"/>
    </row>
    <row r="31" spans="1:12">
      <c r="B31" s="36"/>
      <c r="C31" s="36"/>
      <c r="D31" s="36"/>
      <c r="E31" s="36"/>
      <c r="F31" s="36"/>
      <c r="G31" s="36"/>
      <c r="H31" s="36"/>
      <c r="I31" s="36"/>
      <c r="J31" s="36"/>
      <c r="K31" s="36"/>
    </row>
    <row r="32" spans="1:12">
      <c r="B32" s="36"/>
      <c r="C32" s="36"/>
      <c r="D32" s="36"/>
      <c r="E32" s="36"/>
      <c r="F32" s="36"/>
      <c r="G32" s="36"/>
      <c r="H32" s="36"/>
      <c r="I32" s="36"/>
      <c r="J32" s="36"/>
      <c r="K32" s="36"/>
    </row>
    <row r="33" spans="1:11">
      <c r="B33" s="36"/>
      <c r="C33" s="36"/>
      <c r="D33" s="36"/>
      <c r="E33" s="36"/>
      <c r="F33" s="36"/>
      <c r="G33" s="36"/>
      <c r="H33" s="36"/>
      <c r="I33" s="36"/>
      <c r="J33" s="36"/>
      <c r="K33" s="36"/>
    </row>
    <row r="34" spans="1:11">
      <c r="B34" s="36"/>
      <c r="C34" s="36"/>
      <c r="D34" s="36"/>
      <c r="E34" s="36"/>
      <c r="F34" s="36"/>
      <c r="G34" s="36"/>
      <c r="H34" s="36"/>
      <c r="I34" s="36"/>
      <c r="J34" s="36"/>
      <c r="K34" s="36"/>
    </row>
    <row r="35" spans="1:11">
      <c r="B35" s="36"/>
      <c r="C35" s="36"/>
      <c r="D35" s="36"/>
      <c r="E35" s="36"/>
      <c r="F35" s="36"/>
      <c r="G35" s="36"/>
      <c r="H35" s="36"/>
      <c r="I35" s="36"/>
      <c r="J35" s="36"/>
      <c r="K35" s="36"/>
    </row>
    <row r="36" spans="1:11" ht="12.75">
      <c r="A36" s="35"/>
      <c r="B36" s="35" t="s">
        <v>75</v>
      </c>
      <c r="C36" s="35"/>
      <c r="D36" s="35"/>
      <c r="E36" s="35"/>
      <c r="F36" s="35"/>
      <c r="G36" s="35"/>
    </row>
    <row r="37" spans="1:11" ht="12.75">
      <c r="A37" s="35"/>
      <c r="B37" s="35"/>
      <c r="C37" s="35"/>
      <c r="D37" s="35"/>
      <c r="E37" s="35"/>
      <c r="F37" s="35"/>
      <c r="G37" s="35"/>
    </row>
    <row r="38" spans="1:11" ht="12.75">
      <c r="A38" s="35"/>
      <c r="B38" s="35"/>
      <c r="C38" s="35"/>
      <c r="D38" s="35"/>
      <c r="E38" s="35"/>
      <c r="F38" s="35"/>
      <c r="G38" s="35"/>
    </row>
    <row r="49" spans="1:7" ht="13.5">
      <c r="A49" s="150" t="s">
        <v>33</v>
      </c>
      <c r="B49" s="147"/>
      <c r="C49" s="147"/>
      <c r="D49" s="147"/>
      <c r="E49" s="147"/>
      <c r="F49" s="147"/>
      <c r="G49" s="147"/>
    </row>
    <row r="50" spans="1:7">
      <c r="A50" s="146" t="s">
        <v>34</v>
      </c>
      <c r="B50" s="147"/>
      <c r="C50" s="147"/>
      <c r="D50" s="147"/>
      <c r="E50" s="147"/>
      <c r="F50" s="147"/>
      <c r="G50" s="147"/>
    </row>
    <row r="51" spans="1:7">
      <c r="A51" s="146" t="s">
        <v>35</v>
      </c>
      <c r="B51" s="147"/>
      <c r="C51" s="147"/>
      <c r="D51" s="147"/>
      <c r="E51" s="147"/>
      <c r="F51" s="147"/>
      <c r="G51" s="147"/>
    </row>
    <row r="52" spans="1:7">
      <c r="A52" s="146" t="s">
        <v>36</v>
      </c>
      <c r="B52" s="147"/>
      <c r="C52" s="147"/>
      <c r="D52" s="147"/>
      <c r="E52" s="147"/>
      <c r="F52" s="147"/>
      <c r="G52" s="147"/>
    </row>
  </sheetData>
  <mergeCells count="9">
    <mergeCell ref="A51:G51"/>
    <mergeCell ref="A52:G52"/>
    <mergeCell ref="A1:G1"/>
    <mergeCell ref="A2:G2"/>
    <mergeCell ref="A3:G3"/>
    <mergeCell ref="A4:G4"/>
    <mergeCell ref="A49:G49"/>
    <mergeCell ref="A50:G50"/>
    <mergeCell ref="B5:L5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W31"/>
  <sheetViews>
    <sheetView tabSelected="1" workbookViewId="0">
      <selection activeCell="B41" sqref="B41"/>
    </sheetView>
  </sheetViews>
  <sheetFormatPr defaultRowHeight="12"/>
  <cols>
    <col min="1" max="1" width="28.42578125" style="93" bestFit="1" customWidth="1"/>
    <col min="2" max="2" width="15.28515625" style="93" customWidth="1"/>
    <col min="3" max="3" width="12" style="93" bestFit="1" customWidth="1"/>
    <col min="4" max="4" width="17.7109375" style="123" customWidth="1"/>
    <col min="5" max="5" width="17.7109375" style="131" customWidth="1"/>
    <col min="6" max="6" width="17.7109375" style="93" customWidth="1"/>
    <col min="7" max="7" width="14.42578125" style="93" bestFit="1" customWidth="1"/>
    <col min="8" max="9" width="9.140625" style="93"/>
    <col min="10" max="10" width="55.7109375" style="93" bestFit="1" customWidth="1"/>
    <col min="11" max="11" width="21.28515625" style="93" customWidth="1"/>
    <col min="12" max="12" width="33.28515625" style="93" customWidth="1"/>
    <col min="13" max="13" width="37.42578125" style="93" bestFit="1" customWidth="1"/>
    <col min="14" max="14" width="23.42578125" style="93" customWidth="1"/>
    <col min="15" max="15" width="21.42578125" style="93" customWidth="1"/>
    <col min="16" max="16" width="24.28515625" style="93" bestFit="1" customWidth="1"/>
    <col min="17" max="17" width="47.28515625" style="93" bestFit="1" customWidth="1"/>
    <col min="18" max="18" width="44.7109375" style="93" bestFit="1" customWidth="1"/>
    <col min="19" max="19" width="19.140625" style="93" bestFit="1" customWidth="1"/>
    <col min="20" max="20" width="37.42578125" style="93" bestFit="1" customWidth="1"/>
    <col min="21" max="21" width="17.140625" style="93" customWidth="1"/>
    <col min="22" max="22" width="9.140625" style="93"/>
    <col min="23" max="23" width="9.140625" style="96"/>
    <col min="24" max="16384" width="9.140625" style="93"/>
  </cols>
  <sheetData>
    <row r="1" spans="1:23" ht="12.75" customHeight="1" thickBot="1">
      <c r="A1" s="111"/>
      <c r="B1" s="114"/>
      <c r="C1" s="154"/>
      <c r="D1" s="155"/>
      <c r="E1" s="124"/>
      <c r="F1" s="112"/>
      <c r="J1" s="93" t="s">
        <v>76</v>
      </c>
    </row>
    <row r="2" spans="1:23" ht="30" customHeight="1" thickBot="1">
      <c r="A2" s="115" t="s">
        <v>1</v>
      </c>
      <c r="B2" s="115" t="s">
        <v>119</v>
      </c>
      <c r="C2" s="116" t="s">
        <v>118</v>
      </c>
      <c r="D2" s="122" t="s">
        <v>117</v>
      </c>
      <c r="E2" s="125" t="s">
        <v>124</v>
      </c>
      <c r="F2" s="117" t="s">
        <v>123</v>
      </c>
      <c r="J2" s="93" t="s">
        <v>77</v>
      </c>
    </row>
    <row r="3" spans="1:23" ht="12.75">
      <c r="A3" s="102" t="s">
        <v>2</v>
      </c>
      <c r="B3" s="15">
        <v>710900</v>
      </c>
      <c r="C3" s="105">
        <f>(B3*E3)</f>
        <v>28436</v>
      </c>
      <c r="D3" s="133">
        <f>SUM(B3*F3)</f>
        <v>739336</v>
      </c>
      <c r="E3" s="126">
        <f>ROUND(U8,3)</f>
        <v>0.04</v>
      </c>
      <c r="F3" s="120">
        <f>ROUND(1.03957044306948,3)</f>
        <v>1.04</v>
      </c>
    </row>
    <row r="4" spans="1:23" ht="12.75">
      <c r="A4" s="102" t="s">
        <v>3</v>
      </c>
      <c r="B4" s="15">
        <v>162648</v>
      </c>
      <c r="C4" s="104">
        <f>(B4*E4)</f>
        <v>6343.2719999999999</v>
      </c>
      <c r="D4" s="134">
        <f>SUM(B4*F4)</f>
        <v>168991.272</v>
      </c>
      <c r="E4" s="127">
        <f>ROUND(U14,3)</f>
        <v>3.9E-2</v>
      </c>
      <c r="F4" s="121">
        <f>ROUND(1.03857461024499,3)</f>
        <v>1.0389999999999999</v>
      </c>
      <c r="J4" s="93" t="s">
        <v>78</v>
      </c>
      <c r="K4" s="93" t="s">
        <v>79</v>
      </c>
    </row>
    <row r="5" spans="1:23" ht="12.75">
      <c r="A5" s="102" t="s">
        <v>4</v>
      </c>
      <c r="B5" s="15">
        <v>95852</v>
      </c>
      <c r="C5" s="104">
        <f>(B5*E5)</f>
        <v>4792.6000000000004</v>
      </c>
      <c r="D5" s="134">
        <f t="shared" ref="D5:D20" si="0">SUM(B5*F5)</f>
        <v>100644.6</v>
      </c>
      <c r="E5" s="127">
        <f>ROUND(U19,3)</f>
        <v>0.05</v>
      </c>
      <c r="F5" s="121">
        <f>ROUND(1.04994686503719,3)</f>
        <v>1.05</v>
      </c>
    </row>
    <row r="6" spans="1:23" ht="12.75" thickBot="1">
      <c r="A6" s="101" t="s">
        <v>5</v>
      </c>
      <c r="B6" s="106">
        <f>SUM(B3:B5)</f>
        <v>969400</v>
      </c>
      <c r="C6" s="113">
        <f>SUM(C3:C5)</f>
        <v>39571.871999999996</v>
      </c>
      <c r="D6" s="135">
        <f>SUM(D3:D5)</f>
        <v>1008971.872</v>
      </c>
      <c r="E6" s="128"/>
      <c r="F6" s="118"/>
      <c r="G6" s="93" t="s">
        <v>90</v>
      </c>
      <c r="I6" s="93" t="s">
        <v>116</v>
      </c>
      <c r="J6" s="93" t="s">
        <v>80</v>
      </c>
      <c r="K6" s="93" t="s">
        <v>81</v>
      </c>
      <c r="L6" s="93" t="s">
        <v>82</v>
      </c>
      <c r="M6" s="93" t="s">
        <v>83</v>
      </c>
      <c r="N6" s="93" t="s">
        <v>84</v>
      </c>
      <c r="O6" s="93" t="s">
        <v>85</v>
      </c>
      <c r="P6" s="93" t="s">
        <v>86</v>
      </c>
      <c r="Q6" s="93" t="s">
        <v>87</v>
      </c>
      <c r="R6" s="93" t="s">
        <v>88</v>
      </c>
      <c r="S6" s="93" t="s">
        <v>89</v>
      </c>
      <c r="T6" s="90" t="s">
        <v>120</v>
      </c>
      <c r="U6" s="90" t="s">
        <v>121</v>
      </c>
      <c r="W6" s="92" t="s">
        <v>122</v>
      </c>
    </row>
    <row r="7" spans="1:23" ht="12.75">
      <c r="A7" s="102" t="s">
        <v>6</v>
      </c>
      <c r="B7" s="15">
        <v>441706</v>
      </c>
      <c r="C7" s="103">
        <f>(B7*E7)</f>
        <v>30919.420000000002</v>
      </c>
      <c r="D7" s="136">
        <f t="shared" si="0"/>
        <v>472625.42000000004</v>
      </c>
      <c r="E7" s="127">
        <f>ROUND(U12,3)</f>
        <v>7.0000000000000007E-2</v>
      </c>
      <c r="F7" s="121">
        <f>ROUND(1.06981535960805,3)</f>
        <v>1.07</v>
      </c>
      <c r="J7" s="93" t="s">
        <v>91</v>
      </c>
    </row>
    <row r="8" spans="1:23" ht="12.75">
      <c r="A8" s="102" t="s">
        <v>7</v>
      </c>
      <c r="B8" s="15">
        <v>299217</v>
      </c>
      <c r="C8" s="104">
        <f>(B8*E8)</f>
        <v>14960.85</v>
      </c>
      <c r="D8" s="134">
        <f t="shared" si="0"/>
        <v>314177.85000000003</v>
      </c>
      <c r="E8" s="127">
        <f>ROUND(U13,3)</f>
        <v>0.05</v>
      </c>
      <c r="F8" s="121">
        <f>ROUND(1.05045622688039,3)</f>
        <v>1.05</v>
      </c>
      <c r="G8" s="95">
        <v>3.8064224827944777</v>
      </c>
      <c r="I8" s="96">
        <v>1.039570443069483</v>
      </c>
      <c r="J8" s="93" t="s">
        <v>2</v>
      </c>
      <c r="K8" s="94">
        <v>730870</v>
      </c>
      <c r="L8" s="94">
        <v>305110</v>
      </c>
      <c r="M8" s="94">
        <v>114505</v>
      </c>
      <c r="N8" s="94">
        <v>35680</v>
      </c>
      <c r="O8" s="94">
        <v>12240</v>
      </c>
      <c r="P8" s="94">
        <v>219010</v>
      </c>
      <c r="Q8" s="94">
        <v>27820</v>
      </c>
      <c r="R8" s="94">
        <v>16105</v>
      </c>
      <c r="S8" s="94">
        <v>405</v>
      </c>
      <c r="T8" s="94">
        <f>K8-Q8</f>
        <v>703050</v>
      </c>
      <c r="U8" s="93">
        <f>Q8/T8</f>
        <v>3.9570443069482965E-2</v>
      </c>
      <c r="W8" s="96">
        <f>K8/(K8-Q8)</f>
        <v>1.039570443069483</v>
      </c>
    </row>
    <row r="9" spans="1:23" ht="12.75">
      <c r="A9" s="102" t="s">
        <v>8</v>
      </c>
      <c r="B9" s="15">
        <v>573654</v>
      </c>
      <c r="C9" s="104">
        <f>(B9*E9)</f>
        <v>29830.007999999998</v>
      </c>
      <c r="D9" s="134">
        <f t="shared" si="0"/>
        <v>603484.00800000003</v>
      </c>
      <c r="E9" s="127">
        <f>ROUND(U15,3)</f>
        <v>5.1999999999999998E-2</v>
      </c>
      <c r="F9" s="121">
        <f>ROUND(1.05161454840812,3)</f>
        <v>1.052</v>
      </c>
      <c r="G9" s="95">
        <v>8.1953811567545465</v>
      </c>
      <c r="I9" s="96">
        <v>1.0892698130008904</v>
      </c>
      <c r="J9" s="93" t="s">
        <v>107</v>
      </c>
      <c r="K9" s="94">
        <v>24465</v>
      </c>
      <c r="L9" s="94">
        <v>14930</v>
      </c>
      <c r="M9" s="94">
        <v>1550</v>
      </c>
      <c r="N9" s="94">
        <v>3040</v>
      </c>
      <c r="O9" s="94">
        <v>665</v>
      </c>
      <c r="P9" s="94">
        <v>740</v>
      </c>
      <c r="Q9" s="94">
        <v>2005</v>
      </c>
      <c r="R9" s="94">
        <v>1405</v>
      </c>
      <c r="S9" s="94">
        <v>130</v>
      </c>
      <c r="T9" s="94">
        <f t="shared" ref="T9:T31" si="1">K9-Q9</f>
        <v>22460</v>
      </c>
      <c r="U9" s="93">
        <f t="shared" ref="U9:U31" si="2">Q9/T9</f>
        <v>8.9269813000890472E-2</v>
      </c>
      <c r="W9" s="96">
        <f>K9/(K9-Q9)</f>
        <v>1.0892698130008904</v>
      </c>
    </row>
    <row r="10" spans="1:23" ht="12.75">
      <c r="A10" s="102" t="s">
        <v>9</v>
      </c>
      <c r="B10" s="15">
        <v>19877</v>
      </c>
      <c r="C10" s="104">
        <f>(B10*E10)</f>
        <v>1331.759</v>
      </c>
      <c r="D10" s="134">
        <f t="shared" si="0"/>
        <v>21208.758999999998</v>
      </c>
      <c r="E10" s="127">
        <f>ROUND(U21,3)</f>
        <v>6.7000000000000004E-2</v>
      </c>
      <c r="F10" s="121">
        <f>ROUND(1.06715716969317,3)</f>
        <v>1.0669999999999999</v>
      </c>
      <c r="G10" s="95">
        <v>5.8782365290412875</v>
      </c>
      <c r="I10" s="96">
        <v>1.0624535315985131</v>
      </c>
      <c r="J10" s="93" t="s">
        <v>92</v>
      </c>
      <c r="K10" s="94">
        <v>42870</v>
      </c>
      <c r="L10" s="94">
        <v>26520</v>
      </c>
      <c r="M10" s="94">
        <v>2190</v>
      </c>
      <c r="N10" s="94">
        <v>5530</v>
      </c>
      <c r="O10" s="94">
        <v>1105</v>
      </c>
      <c r="P10" s="94">
        <v>2970</v>
      </c>
      <c r="Q10" s="94">
        <v>2520</v>
      </c>
      <c r="R10" s="94">
        <v>2015</v>
      </c>
      <c r="S10" s="94">
        <v>20</v>
      </c>
      <c r="T10" s="94">
        <f t="shared" si="1"/>
        <v>40350</v>
      </c>
      <c r="U10" s="93">
        <f t="shared" si="2"/>
        <v>6.245353159851301E-2</v>
      </c>
      <c r="W10" s="96">
        <f t="shared" ref="W10:W19" si="3">K10/SUM(K10-Q10)</f>
        <v>1.0624535315985131</v>
      </c>
    </row>
    <row r="11" spans="1:23" ht="12.75">
      <c r="A11" s="102" t="s">
        <v>10</v>
      </c>
      <c r="B11" s="15">
        <v>12392</v>
      </c>
      <c r="C11" s="104">
        <f>(B11*E11)</f>
        <v>830.26400000000001</v>
      </c>
      <c r="D11" s="134">
        <f t="shared" si="0"/>
        <v>13222.263999999999</v>
      </c>
      <c r="E11" s="127">
        <f>ROUND(U21,3)</f>
        <v>6.7000000000000004E-2</v>
      </c>
      <c r="F11" s="121">
        <f>ROUND(1.06715716969317,3)</f>
        <v>1.0669999999999999</v>
      </c>
      <c r="G11" s="95">
        <v>6.0248022654037694</v>
      </c>
      <c r="I11" s="96">
        <v>1.0641105569409808</v>
      </c>
      <c r="J11" s="93" t="s">
        <v>93</v>
      </c>
      <c r="K11" s="94">
        <v>102410</v>
      </c>
      <c r="L11" s="94">
        <v>68070</v>
      </c>
      <c r="M11" s="94">
        <v>6760</v>
      </c>
      <c r="N11" s="94">
        <v>8975</v>
      </c>
      <c r="O11" s="94">
        <v>1655</v>
      </c>
      <c r="P11" s="94">
        <v>6105</v>
      </c>
      <c r="Q11" s="94">
        <v>6170</v>
      </c>
      <c r="R11" s="94">
        <v>4435</v>
      </c>
      <c r="S11" s="94">
        <v>240</v>
      </c>
      <c r="T11" s="94">
        <f t="shared" si="1"/>
        <v>96240</v>
      </c>
      <c r="U11" s="93">
        <f t="shared" si="2"/>
        <v>6.4110556940980876E-2</v>
      </c>
      <c r="W11" s="96">
        <f t="shared" si="3"/>
        <v>1.0641105569409808</v>
      </c>
    </row>
    <row r="12" spans="1:23" ht="12.75" thickBot="1">
      <c r="A12" s="101" t="s">
        <v>11</v>
      </c>
      <c r="B12" s="106">
        <f>SUM(B7:B11)</f>
        <v>1346846</v>
      </c>
      <c r="C12" s="113">
        <f>SUM(C7:C11)</f>
        <v>77872.301000000007</v>
      </c>
      <c r="D12" s="135">
        <f>SUM(D7:D11)</f>
        <v>1424718.301</v>
      </c>
      <c r="E12" s="129"/>
      <c r="F12" s="119"/>
      <c r="G12" s="95">
        <v>6.5259260844443485</v>
      </c>
      <c r="I12" s="96">
        <v>1.0698153596080542</v>
      </c>
      <c r="J12" s="93" t="s">
        <v>94</v>
      </c>
      <c r="K12" s="94">
        <v>467290</v>
      </c>
      <c r="L12" s="94">
        <v>280415</v>
      </c>
      <c r="M12" s="94">
        <v>39265</v>
      </c>
      <c r="N12" s="94">
        <v>36015</v>
      </c>
      <c r="O12" s="94">
        <v>5550</v>
      </c>
      <c r="P12" s="94">
        <v>56450</v>
      </c>
      <c r="Q12" s="94">
        <v>30495</v>
      </c>
      <c r="R12" s="94">
        <v>18415</v>
      </c>
      <c r="S12" s="94">
        <v>685</v>
      </c>
      <c r="T12" s="94">
        <f t="shared" si="1"/>
        <v>436795</v>
      </c>
      <c r="U12" s="93">
        <f t="shared" si="2"/>
        <v>6.9815359608054128E-2</v>
      </c>
      <c r="W12" s="96">
        <f t="shared" si="3"/>
        <v>1.0698153596080542</v>
      </c>
    </row>
    <row r="13" spans="1:23" ht="12.75">
      <c r="A13" s="102" t="s">
        <v>12</v>
      </c>
      <c r="B13" s="15">
        <v>132099</v>
      </c>
      <c r="C13" s="103">
        <f t="shared" ref="C13:C20" si="4">(B13*E13)</f>
        <v>7265.4449999999997</v>
      </c>
      <c r="D13" s="136">
        <f t="shared" si="0"/>
        <v>139364.44499999998</v>
      </c>
      <c r="E13" s="127">
        <f>ROUND(U16,3)</f>
        <v>5.5E-2</v>
      </c>
      <c r="F13" s="121">
        <f>ROUND(1.05527789745799,3)</f>
        <v>1.0549999999999999</v>
      </c>
      <c r="G13" s="95">
        <v>4.8032679124800453</v>
      </c>
      <c r="I13" s="96">
        <v>1.0504562268803945</v>
      </c>
      <c r="J13" s="93" t="s">
        <v>95</v>
      </c>
      <c r="K13" s="94">
        <v>319470</v>
      </c>
      <c r="L13" s="94">
        <v>186395</v>
      </c>
      <c r="M13" s="94">
        <v>21310</v>
      </c>
      <c r="N13" s="94">
        <v>28195</v>
      </c>
      <c r="O13" s="94">
        <v>20200</v>
      </c>
      <c r="P13" s="94">
        <v>36745</v>
      </c>
      <c r="Q13" s="94">
        <v>15345</v>
      </c>
      <c r="R13" s="94">
        <v>11005</v>
      </c>
      <c r="S13" s="94">
        <v>280</v>
      </c>
      <c r="T13" s="94">
        <f t="shared" si="1"/>
        <v>304125</v>
      </c>
      <c r="U13" s="93">
        <f t="shared" si="2"/>
        <v>5.0456226880394577E-2</v>
      </c>
      <c r="W13" s="96">
        <f t="shared" si="3"/>
        <v>1.0504562268803945</v>
      </c>
    </row>
    <row r="14" spans="1:23" ht="12.75">
      <c r="A14" s="102" t="s">
        <v>13</v>
      </c>
      <c r="B14" s="15">
        <v>103840</v>
      </c>
      <c r="C14" s="104">
        <f t="shared" si="4"/>
        <v>7580.32</v>
      </c>
      <c r="D14" s="134">
        <f t="shared" si="0"/>
        <v>111420.31999999999</v>
      </c>
      <c r="E14" s="127">
        <f>ROUND(U17,3)</f>
        <v>7.2999999999999995E-2</v>
      </c>
      <c r="F14" s="121">
        <f>ROUND(1.07309861717613,3)</f>
        <v>1.073</v>
      </c>
      <c r="G14" s="95">
        <v>3.714187682278264</v>
      </c>
      <c r="I14" s="96">
        <v>1.0385746102449889</v>
      </c>
      <c r="J14" s="93" t="s">
        <v>96</v>
      </c>
      <c r="K14" s="94">
        <v>174870</v>
      </c>
      <c r="L14" s="94">
        <v>87715</v>
      </c>
      <c r="M14" s="94">
        <v>13815</v>
      </c>
      <c r="N14" s="94">
        <v>9030</v>
      </c>
      <c r="O14" s="94">
        <v>1655</v>
      </c>
      <c r="P14" s="94">
        <v>51285</v>
      </c>
      <c r="Q14" s="94">
        <v>6495</v>
      </c>
      <c r="R14" s="94">
        <v>4815</v>
      </c>
      <c r="S14" s="94">
        <v>60</v>
      </c>
      <c r="T14" s="94">
        <f t="shared" si="1"/>
        <v>168375</v>
      </c>
      <c r="U14" s="93">
        <f t="shared" si="2"/>
        <v>3.8574610244988865E-2</v>
      </c>
      <c r="W14" s="96">
        <f t="shared" si="3"/>
        <v>1.0385746102449889</v>
      </c>
    </row>
    <row r="15" spans="1:23" ht="12.75">
      <c r="A15" s="102" t="s">
        <v>14</v>
      </c>
      <c r="B15" s="15">
        <v>23745</v>
      </c>
      <c r="C15" s="104">
        <f t="shared" si="4"/>
        <v>973.54500000000007</v>
      </c>
      <c r="D15" s="134">
        <f t="shared" si="0"/>
        <v>24718.544999999998</v>
      </c>
      <c r="E15" s="127">
        <f>ROUND(U22,3)</f>
        <v>4.1000000000000002E-2</v>
      </c>
      <c r="F15" s="121">
        <f>ROUND(1.04140608151822,3)</f>
        <v>1.0409999999999999</v>
      </c>
      <c r="G15" s="95">
        <v>4.9081242253875308</v>
      </c>
      <c r="I15" s="96">
        <v>1.0516145484081185</v>
      </c>
      <c r="J15" s="93" t="s">
        <v>97</v>
      </c>
      <c r="K15" s="94">
        <v>556730</v>
      </c>
      <c r="L15" s="94">
        <v>371040</v>
      </c>
      <c r="M15" s="94">
        <v>37880</v>
      </c>
      <c r="N15" s="94">
        <v>40785</v>
      </c>
      <c r="O15" s="94">
        <v>8155</v>
      </c>
      <c r="P15" s="94">
        <v>51160</v>
      </c>
      <c r="Q15" s="94">
        <v>27325</v>
      </c>
      <c r="R15" s="94">
        <v>19760</v>
      </c>
      <c r="S15" s="94">
        <v>620</v>
      </c>
      <c r="T15" s="94">
        <f t="shared" si="1"/>
        <v>529405</v>
      </c>
      <c r="U15" s="93">
        <f t="shared" si="2"/>
        <v>5.1614548408118549E-2</v>
      </c>
      <c r="W15" s="96">
        <f t="shared" si="3"/>
        <v>1.0516145484081185</v>
      </c>
    </row>
    <row r="16" spans="1:23" ht="12.75">
      <c r="A16" s="102" t="s">
        <v>15</v>
      </c>
      <c r="B16" s="15">
        <v>2823</v>
      </c>
      <c r="C16" s="104">
        <f t="shared" si="4"/>
        <v>115.74300000000001</v>
      </c>
      <c r="D16" s="134">
        <f t="shared" si="0"/>
        <v>2938.7429999999999</v>
      </c>
      <c r="E16" s="127">
        <f>ROUND(U22,3)</f>
        <v>4.1000000000000002E-2</v>
      </c>
      <c r="F16" s="121">
        <f>ROUND(1.04140608151822,3)</f>
        <v>1.0409999999999999</v>
      </c>
      <c r="G16" s="95">
        <v>5.238231331400808</v>
      </c>
      <c r="I16" s="96">
        <v>1.0552778974579922</v>
      </c>
      <c r="J16" s="93" t="s">
        <v>98</v>
      </c>
      <c r="K16" s="94">
        <v>122465</v>
      </c>
      <c r="L16" s="94">
        <v>84670</v>
      </c>
      <c r="M16" s="94">
        <v>6805</v>
      </c>
      <c r="N16" s="94">
        <v>12545</v>
      </c>
      <c r="O16" s="94">
        <v>1390</v>
      </c>
      <c r="P16" s="94">
        <v>5155</v>
      </c>
      <c r="Q16" s="94">
        <v>6415</v>
      </c>
      <c r="R16" s="94">
        <v>5170</v>
      </c>
      <c r="S16" s="94">
        <v>320</v>
      </c>
      <c r="T16" s="94">
        <f t="shared" si="1"/>
        <v>116050</v>
      </c>
      <c r="U16" s="93">
        <f t="shared" si="2"/>
        <v>5.5277897457992248E-2</v>
      </c>
      <c r="W16" s="96">
        <f t="shared" si="3"/>
        <v>1.0552778974579922</v>
      </c>
    </row>
    <row r="17" spans="1:23" ht="12.75">
      <c r="A17" s="102" t="s">
        <v>16</v>
      </c>
      <c r="B17" s="15">
        <v>35604</v>
      </c>
      <c r="C17" s="104">
        <f t="shared" si="4"/>
        <v>2171.8440000000001</v>
      </c>
      <c r="D17" s="134">
        <f t="shared" si="0"/>
        <v>37775.843999999997</v>
      </c>
      <c r="E17" s="127">
        <f>ROUND(U18,3)</f>
        <v>6.0999999999999999E-2</v>
      </c>
      <c r="F17" s="121">
        <f>ROUND(1.06111981763784,3)</f>
        <v>1.0609999999999999</v>
      </c>
      <c r="G17" s="95">
        <v>6.8119197999236993</v>
      </c>
      <c r="I17" s="96">
        <v>1.0730986171761281</v>
      </c>
      <c r="J17" s="93" t="s">
        <v>99</v>
      </c>
      <c r="K17" s="94">
        <v>117955</v>
      </c>
      <c r="L17" s="94">
        <v>70550</v>
      </c>
      <c r="M17" s="94">
        <v>5530</v>
      </c>
      <c r="N17" s="94">
        <v>12805</v>
      </c>
      <c r="O17" s="94">
        <v>2390</v>
      </c>
      <c r="P17" s="94">
        <v>14035</v>
      </c>
      <c r="Q17" s="94">
        <v>8035</v>
      </c>
      <c r="R17" s="94">
        <v>4415</v>
      </c>
      <c r="S17" s="94">
        <v>200</v>
      </c>
      <c r="T17" s="94">
        <f t="shared" si="1"/>
        <v>109920</v>
      </c>
      <c r="U17" s="93">
        <f t="shared" si="2"/>
        <v>7.3098617176128089E-2</v>
      </c>
      <c r="W17" s="96">
        <f t="shared" si="3"/>
        <v>1.0730986171761281</v>
      </c>
    </row>
    <row r="18" spans="1:23" ht="12.75">
      <c r="A18" s="102" t="s">
        <v>17</v>
      </c>
      <c r="B18" s="15">
        <v>91676</v>
      </c>
      <c r="C18" s="104">
        <f t="shared" si="4"/>
        <v>5867.2640000000001</v>
      </c>
      <c r="D18" s="134">
        <f>SUM(B18*F18)</f>
        <v>97543.26400000001</v>
      </c>
      <c r="E18" s="127">
        <f>ROUND(U11,3)</f>
        <v>6.4000000000000001E-2</v>
      </c>
      <c r="F18" s="121">
        <f>ROUND(1.06411055694098,3)</f>
        <v>1.0640000000000001</v>
      </c>
      <c r="G18" s="95">
        <v>5.7599355531686358</v>
      </c>
      <c r="I18" s="96">
        <v>1.0611198176378402</v>
      </c>
      <c r="J18" s="93" t="s">
        <v>106</v>
      </c>
      <c r="K18" s="94">
        <v>37240</v>
      </c>
      <c r="L18" s="94">
        <v>22775</v>
      </c>
      <c r="M18" s="94">
        <v>1750</v>
      </c>
      <c r="N18" s="94">
        <v>4250</v>
      </c>
      <c r="O18" s="94">
        <v>1225</v>
      </c>
      <c r="P18" s="94">
        <v>3400</v>
      </c>
      <c r="Q18" s="94">
        <v>2145</v>
      </c>
      <c r="R18" s="94">
        <v>1635</v>
      </c>
      <c r="S18" s="94">
        <v>60</v>
      </c>
      <c r="T18" s="94">
        <f t="shared" si="1"/>
        <v>35095</v>
      </c>
      <c r="U18" s="93">
        <f t="shared" si="2"/>
        <v>6.1119817637840149E-2</v>
      </c>
      <c r="W18" s="96">
        <f t="shared" si="3"/>
        <v>1.0611198176378402</v>
      </c>
    </row>
    <row r="19" spans="1:23" ht="12.75">
      <c r="A19" s="102" t="s">
        <v>18</v>
      </c>
      <c r="B19" s="15">
        <v>40358</v>
      </c>
      <c r="C19" s="104">
        <f t="shared" si="4"/>
        <v>2502.1959999999999</v>
      </c>
      <c r="D19" s="134">
        <f t="shared" si="0"/>
        <v>42860.196000000004</v>
      </c>
      <c r="E19" s="127">
        <f>ROUND(U10,3)</f>
        <v>6.2E-2</v>
      </c>
      <c r="F19" s="121">
        <f>ROUND(1.06245353159851,3)</f>
        <v>1.0620000000000001</v>
      </c>
      <c r="G19" s="95">
        <v>4.7570850202429149</v>
      </c>
      <c r="I19" s="96">
        <v>1.0499468650371944</v>
      </c>
      <c r="J19" s="93" t="s">
        <v>100</v>
      </c>
      <c r="K19" s="94">
        <v>93860</v>
      </c>
      <c r="L19" s="94">
        <v>52175</v>
      </c>
      <c r="M19" s="94">
        <v>13660</v>
      </c>
      <c r="N19" s="94">
        <v>5165</v>
      </c>
      <c r="O19" s="94">
        <v>1325</v>
      </c>
      <c r="P19" s="94">
        <v>13465</v>
      </c>
      <c r="Q19" s="94">
        <v>4465</v>
      </c>
      <c r="R19" s="94">
        <v>3500</v>
      </c>
      <c r="S19" s="94">
        <v>105</v>
      </c>
      <c r="T19" s="94">
        <f t="shared" si="1"/>
        <v>89395</v>
      </c>
      <c r="U19" s="93">
        <f t="shared" si="2"/>
        <v>4.9946865037194477E-2</v>
      </c>
      <c r="W19" s="96">
        <f t="shared" si="3"/>
        <v>1.0499468650371944</v>
      </c>
    </row>
    <row r="20" spans="1:23" ht="12.75">
      <c r="A20" s="102" t="s">
        <v>19</v>
      </c>
      <c r="B20" s="15">
        <v>21064</v>
      </c>
      <c r="C20" s="104">
        <f t="shared" si="4"/>
        <v>1874.6959999999999</v>
      </c>
      <c r="D20" s="134">
        <f t="shared" si="0"/>
        <v>22938.696</v>
      </c>
      <c r="E20" s="127">
        <f>ROUND(U9,3)</f>
        <v>8.8999999999999996E-2</v>
      </c>
      <c r="F20" s="121">
        <f>ROUND(1.08926981300089,3)</f>
        <v>1.089</v>
      </c>
      <c r="G20" s="99" t="s">
        <v>102</v>
      </c>
      <c r="H20" s="98"/>
      <c r="I20" s="100" t="s">
        <v>102</v>
      </c>
      <c r="J20" s="93" t="s">
        <v>115</v>
      </c>
      <c r="K20" s="97" t="s">
        <v>102</v>
      </c>
      <c r="L20" s="97" t="s">
        <v>102</v>
      </c>
      <c r="M20" s="97" t="s">
        <v>102</v>
      </c>
      <c r="N20" s="97" t="s">
        <v>102</v>
      </c>
      <c r="O20" s="97" t="s">
        <v>102</v>
      </c>
      <c r="P20" s="97" t="s">
        <v>102</v>
      </c>
      <c r="Q20" s="97" t="s">
        <v>102</v>
      </c>
      <c r="R20" s="97" t="s">
        <v>102</v>
      </c>
      <c r="S20" s="97" t="s">
        <v>102</v>
      </c>
      <c r="T20" s="138" t="s">
        <v>102</v>
      </c>
      <c r="U20" s="139" t="s">
        <v>102</v>
      </c>
      <c r="V20" s="98"/>
      <c r="W20" s="140" t="s">
        <v>102</v>
      </c>
    </row>
    <row r="21" spans="1:23" ht="12.75" thickBot="1">
      <c r="A21" s="107" t="s">
        <v>20</v>
      </c>
      <c r="B21" s="108">
        <f>SUM(B13:B20)</f>
        <v>451209</v>
      </c>
      <c r="C21" s="113">
        <f>SUM(C13:C20)</f>
        <v>28351.053</v>
      </c>
      <c r="D21" s="135">
        <f>SUM(D13:D20)</f>
        <v>479560.05299999996</v>
      </c>
      <c r="E21" s="128"/>
      <c r="F21" s="106"/>
      <c r="G21" s="95">
        <v>6.2930908024057501</v>
      </c>
      <c r="I21" s="96">
        <v>1.0671571696931748</v>
      </c>
      <c r="J21" s="93" t="s">
        <v>101</v>
      </c>
      <c r="K21" s="94">
        <v>34085</v>
      </c>
      <c r="L21" s="94">
        <v>21180</v>
      </c>
      <c r="M21" s="94">
        <v>1770</v>
      </c>
      <c r="N21" s="94">
        <v>3905</v>
      </c>
      <c r="O21" s="94">
        <v>1525</v>
      </c>
      <c r="P21" s="94">
        <v>1485</v>
      </c>
      <c r="Q21" s="94">
        <v>2145</v>
      </c>
      <c r="R21" s="94">
        <v>2055</v>
      </c>
      <c r="S21" s="94">
        <v>15</v>
      </c>
      <c r="T21" s="94">
        <f t="shared" si="1"/>
        <v>31940</v>
      </c>
      <c r="U21" s="93">
        <f t="shared" si="2"/>
        <v>6.7157169693174701E-2</v>
      </c>
      <c r="W21" s="96">
        <f>K21/SUM(K21-Q21)</f>
        <v>1.0671571696931748</v>
      </c>
    </row>
    <row r="22" spans="1:23" ht="12.75" thickBot="1">
      <c r="A22" s="109" t="s">
        <v>21</v>
      </c>
      <c r="B22" s="110">
        <f>SUM(B6,B12,B21)</f>
        <v>2767455</v>
      </c>
      <c r="C22" s="110">
        <f>(SUM(C6,C12,C21))</f>
        <v>145795.22600000002</v>
      </c>
      <c r="D22" s="137">
        <f>SUM(D6,D12,D21)</f>
        <v>2913250.2259999998</v>
      </c>
      <c r="E22" s="130"/>
      <c r="F22" s="110"/>
      <c r="G22" s="95">
        <v>3.9759784634499895</v>
      </c>
      <c r="I22" s="96">
        <v>1.0414060815182229</v>
      </c>
      <c r="J22" s="93" t="s">
        <v>103</v>
      </c>
      <c r="K22" s="94">
        <v>24145</v>
      </c>
      <c r="L22" s="94">
        <v>16570</v>
      </c>
      <c r="M22" s="94">
        <v>1500</v>
      </c>
      <c r="N22" s="94">
        <v>2455</v>
      </c>
      <c r="O22" s="94">
        <v>510</v>
      </c>
      <c r="P22" s="94">
        <v>955</v>
      </c>
      <c r="Q22" s="94">
        <v>960</v>
      </c>
      <c r="R22" s="94">
        <v>1200</v>
      </c>
      <c r="S22" s="94">
        <v>0</v>
      </c>
      <c r="T22" s="94">
        <f t="shared" si="1"/>
        <v>23185</v>
      </c>
      <c r="U22" s="93">
        <f t="shared" si="2"/>
        <v>4.140608151822299E-2</v>
      </c>
      <c r="W22" s="96">
        <f>K22/SUM(K22-Q22)</f>
        <v>1.0414060815182229</v>
      </c>
    </row>
    <row r="23" spans="1:23">
      <c r="G23" s="99" t="s">
        <v>102</v>
      </c>
      <c r="H23" s="98"/>
      <c r="I23" s="100" t="s">
        <v>102</v>
      </c>
      <c r="J23" s="93" t="s">
        <v>104</v>
      </c>
      <c r="K23" s="97" t="s">
        <v>102</v>
      </c>
      <c r="L23" s="97" t="s">
        <v>102</v>
      </c>
      <c r="M23" s="97" t="s">
        <v>102</v>
      </c>
      <c r="N23" s="97" t="s">
        <v>102</v>
      </c>
      <c r="O23" s="97" t="s">
        <v>102</v>
      </c>
      <c r="P23" s="97" t="s">
        <v>102</v>
      </c>
      <c r="Q23" s="97" t="s">
        <v>102</v>
      </c>
      <c r="R23" s="97" t="s">
        <v>102</v>
      </c>
      <c r="S23" s="97" t="s">
        <v>102</v>
      </c>
      <c r="T23" s="138" t="s">
        <v>102</v>
      </c>
      <c r="U23" s="139" t="s">
        <v>102</v>
      </c>
      <c r="V23" s="98"/>
      <c r="W23" s="140" t="s">
        <v>102</v>
      </c>
    </row>
    <row r="24" spans="1:23">
      <c r="A24" s="132" t="s">
        <v>125</v>
      </c>
      <c r="B24" s="94"/>
      <c r="C24" s="94"/>
      <c r="G24" s="91">
        <v>4.9966212954918428</v>
      </c>
      <c r="I24" s="96">
        <v>1.0525941431097201</v>
      </c>
      <c r="J24" s="33" t="s">
        <v>105</v>
      </c>
      <c r="K24" s="37">
        <f>SUM(K8:K22)</f>
        <v>2848725</v>
      </c>
      <c r="L24" s="37">
        <f t="shared" ref="L24:S24" si="5">SUM(L8:L22)</f>
        <v>1608115</v>
      </c>
      <c r="M24" s="37">
        <f t="shared" si="5"/>
        <v>268290</v>
      </c>
      <c r="N24" s="37">
        <f t="shared" si="5"/>
        <v>208375</v>
      </c>
      <c r="O24" s="37">
        <f t="shared" si="5"/>
        <v>59590</v>
      </c>
      <c r="P24" s="37">
        <f t="shared" si="5"/>
        <v>462960</v>
      </c>
      <c r="Q24" s="37">
        <f t="shared" si="5"/>
        <v>142340</v>
      </c>
      <c r="R24" s="37">
        <f t="shared" si="5"/>
        <v>95930</v>
      </c>
      <c r="S24" s="37">
        <f t="shared" si="5"/>
        <v>3140</v>
      </c>
      <c r="T24" s="94">
        <f t="shared" si="1"/>
        <v>2706385</v>
      </c>
      <c r="U24" s="93">
        <f t="shared" si="2"/>
        <v>5.2594143109720159E-2</v>
      </c>
      <c r="W24" s="96">
        <f>K24/SUM(K24-Q24)</f>
        <v>1.0525941431097201</v>
      </c>
    </row>
    <row r="25" spans="1:23">
      <c r="A25" s="93" t="s">
        <v>126</v>
      </c>
      <c r="B25" s="94"/>
      <c r="C25" s="94"/>
      <c r="G25" s="99" t="s">
        <v>102</v>
      </c>
      <c r="H25" s="98"/>
      <c r="I25" s="100" t="s">
        <v>102</v>
      </c>
      <c r="J25" s="93" t="s">
        <v>113</v>
      </c>
      <c r="K25" s="97" t="s">
        <v>102</v>
      </c>
      <c r="L25" s="97" t="s">
        <v>102</v>
      </c>
      <c r="M25" s="97" t="s">
        <v>102</v>
      </c>
      <c r="N25" s="97" t="s">
        <v>102</v>
      </c>
      <c r="O25" s="97" t="s">
        <v>102</v>
      </c>
      <c r="P25" s="97" t="s">
        <v>102</v>
      </c>
      <c r="Q25" s="97" t="s">
        <v>102</v>
      </c>
      <c r="R25" s="97" t="s">
        <v>102</v>
      </c>
      <c r="S25" s="97" t="s">
        <v>102</v>
      </c>
      <c r="T25" s="138" t="s">
        <v>102</v>
      </c>
      <c r="U25" s="139" t="s">
        <v>102</v>
      </c>
      <c r="V25" s="98"/>
      <c r="W25" s="140" t="s">
        <v>102</v>
      </c>
    </row>
    <row r="26" spans="1:23">
      <c r="G26" s="95">
        <v>3.642914331465172</v>
      </c>
      <c r="I26" s="96">
        <v>1.0378063980058163</v>
      </c>
      <c r="J26" s="93" t="s">
        <v>112</v>
      </c>
      <c r="K26" s="94">
        <v>12490</v>
      </c>
      <c r="L26" s="94">
        <v>5075</v>
      </c>
      <c r="M26" s="94">
        <v>220</v>
      </c>
      <c r="N26" s="94">
        <v>870</v>
      </c>
      <c r="O26" s="94">
        <v>120</v>
      </c>
      <c r="P26" s="94">
        <v>5390</v>
      </c>
      <c r="Q26" s="94">
        <v>455</v>
      </c>
      <c r="R26" s="94">
        <v>360</v>
      </c>
      <c r="S26" s="94">
        <v>0</v>
      </c>
      <c r="T26" s="94">
        <f t="shared" si="1"/>
        <v>12035</v>
      </c>
      <c r="U26" s="93">
        <f t="shared" si="2"/>
        <v>3.7806398005816366E-2</v>
      </c>
      <c r="W26" s="96">
        <f t="shared" ref="W26:W31" si="6">K26/SUM(K26-Q26)</f>
        <v>1.0378063980058163</v>
      </c>
    </row>
    <row r="27" spans="1:23">
      <c r="G27" s="95">
        <v>5.6612069913158178</v>
      </c>
      <c r="I27" s="96">
        <v>1.0600093218364017</v>
      </c>
      <c r="J27" s="93" t="s">
        <v>108</v>
      </c>
      <c r="K27" s="94">
        <v>45485</v>
      </c>
      <c r="L27" s="94">
        <v>23935</v>
      </c>
      <c r="M27" s="94">
        <v>1990</v>
      </c>
      <c r="N27" s="94">
        <v>2950</v>
      </c>
      <c r="O27" s="94">
        <v>1685</v>
      </c>
      <c r="P27" s="94">
        <v>11440</v>
      </c>
      <c r="Q27" s="94">
        <v>2575</v>
      </c>
      <c r="R27" s="94">
        <v>900</v>
      </c>
      <c r="S27" s="94">
        <v>20</v>
      </c>
      <c r="T27" s="94">
        <f t="shared" si="1"/>
        <v>42910</v>
      </c>
      <c r="U27" s="93">
        <f t="shared" si="2"/>
        <v>6.0009321836401772E-2</v>
      </c>
      <c r="W27" s="96">
        <f t="shared" si="6"/>
        <v>1.0600093218364017</v>
      </c>
    </row>
    <row r="28" spans="1:23">
      <c r="G28" s="95">
        <v>6.1650331963325957</v>
      </c>
      <c r="I28" s="96">
        <v>1.065700808625337</v>
      </c>
      <c r="J28" s="93" t="s">
        <v>110</v>
      </c>
      <c r="K28" s="94">
        <v>31630</v>
      </c>
      <c r="L28" s="94">
        <v>22420</v>
      </c>
      <c r="M28" s="94">
        <v>1670</v>
      </c>
      <c r="N28" s="94">
        <v>3230</v>
      </c>
      <c r="O28" s="94">
        <v>480</v>
      </c>
      <c r="P28" s="94">
        <v>395</v>
      </c>
      <c r="Q28" s="94">
        <v>1950</v>
      </c>
      <c r="R28" s="94">
        <v>1405</v>
      </c>
      <c r="S28" s="94">
        <v>85</v>
      </c>
      <c r="T28" s="94">
        <f t="shared" si="1"/>
        <v>29680</v>
      </c>
      <c r="U28" s="93">
        <f t="shared" si="2"/>
        <v>6.5700808625336921E-2</v>
      </c>
      <c r="W28" s="96">
        <f t="shared" si="6"/>
        <v>1.065700808625337</v>
      </c>
    </row>
    <row r="29" spans="1:23">
      <c r="G29" s="95">
        <v>8.6586090746978392</v>
      </c>
      <c r="I29" s="96">
        <v>1.0947939262472886</v>
      </c>
      <c r="J29" s="93" t="s">
        <v>109</v>
      </c>
      <c r="K29" s="94">
        <v>25235</v>
      </c>
      <c r="L29" s="94">
        <v>16285</v>
      </c>
      <c r="M29" s="94">
        <v>1655</v>
      </c>
      <c r="N29" s="94">
        <v>2145</v>
      </c>
      <c r="O29" s="94">
        <v>720</v>
      </c>
      <c r="P29" s="94">
        <v>905</v>
      </c>
      <c r="Q29" s="94">
        <v>2185</v>
      </c>
      <c r="R29" s="94">
        <v>1240</v>
      </c>
      <c r="S29" s="94">
        <v>95</v>
      </c>
      <c r="T29" s="94">
        <f t="shared" si="1"/>
        <v>23050</v>
      </c>
      <c r="U29" s="93">
        <f t="shared" si="2"/>
        <v>9.479392624728851E-2</v>
      </c>
      <c r="W29" s="96">
        <f t="shared" si="6"/>
        <v>1.0947939262472886</v>
      </c>
    </row>
    <row r="30" spans="1:23">
      <c r="G30" s="95">
        <v>3.4743511138360925</v>
      </c>
      <c r="I30" s="96">
        <v>1.0359940715646834</v>
      </c>
      <c r="J30" s="93" t="s">
        <v>111</v>
      </c>
      <c r="K30" s="94">
        <v>24465</v>
      </c>
      <c r="L30" s="94">
        <v>16900</v>
      </c>
      <c r="M30" s="94">
        <v>2545</v>
      </c>
      <c r="N30" s="94">
        <v>1425</v>
      </c>
      <c r="O30" s="94">
        <v>1335</v>
      </c>
      <c r="P30" s="94">
        <v>525</v>
      </c>
      <c r="Q30" s="94">
        <v>850</v>
      </c>
      <c r="R30" s="94">
        <v>865</v>
      </c>
      <c r="S30" s="94">
        <v>15</v>
      </c>
      <c r="T30" s="94">
        <f t="shared" si="1"/>
        <v>23615</v>
      </c>
      <c r="U30" s="93">
        <f t="shared" si="2"/>
        <v>3.5994071564683462E-2</v>
      </c>
      <c r="W30" s="96">
        <f t="shared" si="6"/>
        <v>1.0359940715646834</v>
      </c>
    </row>
    <row r="31" spans="1:23">
      <c r="G31" s="95">
        <v>8.7880528431935669</v>
      </c>
      <c r="I31" s="96">
        <v>1.0963476070528968</v>
      </c>
      <c r="J31" s="93" t="s">
        <v>114</v>
      </c>
      <c r="K31" s="94">
        <v>17410</v>
      </c>
      <c r="L31" s="94">
        <v>10245</v>
      </c>
      <c r="M31" s="94">
        <v>1170</v>
      </c>
      <c r="N31" s="94">
        <v>1730</v>
      </c>
      <c r="O31" s="94">
        <v>1060</v>
      </c>
      <c r="P31" s="94">
        <v>985</v>
      </c>
      <c r="Q31" s="94">
        <v>1530</v>
      </c>
      <c r="R31" s="94">
        <v>660</v>
      </c>
      <c r="S31" s="94">
        <v>35</v>
      </c>
      <c r="T31" s="94">
        <f t="shared" si="1"/>
        <v>15880</v>
      </c>
      <c r="U31" s="93">
        <f t="shared" si="2"/>
        <v>9.634760705289673E-2</v>
      </c>
      <c r="W31" s="96">
        <f t="shared" si="6"/>
        <v>1.0963476070528968</v>
      </c>
    </row>
  </sheetData>
  <mergeCells count="1">
    <mergeCell ref="C1:D1"/>
  </mergeCells>
  <pageMargins left="0.7" right="0.7" top="0.75" bottom="0.75" header="0.3" footer="0.3"/>
  <pageSetup orientation="portrait" r:id="rId1"/>
  <ignoredErrors>
    <ignoredError sqref="C6:D6 D12 B12:C12 C22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dimension ref="A1:M62"/>
  <sheetViews>
    <sheetView workbookViewId="0">
      <selection activeCell="B2" sqref="B2"/>
    </sheetView>
  </sheetViews>
  <sheetFormatPr defaultRowHeight="12"/>
  <cols>
    <col min="1" max="1" width="19.140625" bestFit="1" customWidth="1"/>
    <col min="13" max="13" width="12.5703125" customWidth="1"/>
  </cols>
  <sheetData>
    <row r="1" spans="1:2" ht="13.5" thickBot="1">
      <c r="A1" s="2" t="s">
        <v>1</v>
      </c>
      <c r="B1" s="5">
        <v>2010</v>
      </c>
    </row>
    <row r="2" spans="1:2" ht="12.75">
      <c r="A2" s="7" t="s">
        <v>2</v>
      </c>
      <c r="B2" s="9">
        <f>SUM('Wage&amp;Salary'!L3+Military!L7+'Self-Employed'!C3)</f>
        <v>758860</v>
      </c>
    </row>
    <row r="3" spans="1:2" ht="12.75">
      <c r="A3" s="7" t="s">
        <v>3</v>
      </c>
      <c r="B3" s="15">
        <f>SUM('Wage&amp;Salary'!L4+Military!L8+'Self-Employed'!C4)</f>
        <v>181064.272</v>
      </c>
    </row>
    <row r="4" spans="1:2" ht="12.75">
      <c r="A4" s="7" t="s">
        <v>4</v>
      </c>
      <c r="B4" s="15">
        <f>SUM('Wage&amp;Salary'!L5+Military!L9+'Self-Employed'!C5)</f>
        <v>105072.6</v>
      </c>
    </row>
    <row r="5" spans="1:2" ht="13.5" thickBot="1">
      <c r="A5" s="2" t="s">
        <v>5</v>
      </c>
      <c r="B5" s="20">
        <f t="shared" ref="B5" si="0">SUM(B2:B4)</f>
        <v>1044996.872</v>
      </c>
    </row>
    <row r="6" spans="1:2" ht="12.75">
      <c r="A6" s="7" t="s">
        <v>6</v>
      </c>
      <c r="B6" s="13">
        <f>SUM('Wage&amp;Salary'!L7+Military!L11+'Self-Employed'!C7)</f>
        <v>479006.42</v>
      </c>
    </row>
    <row r="7" spans="1:2" ht="12.75">
      <c r="A7" s="7" t="s">
        <v>7</v>
      </c>
      <c r="B7" s="13">
        <f>SUM('Wage&amp;Salary'!L8+Military!L12+'Self-Employed'!C8)</f>
        <v>321816.84999999998</v>
      </c>
    </row>
    <row r="8" spans="1:2" ht="12.75">
      <c r="A8" s="7" t="s">
        <v>8</v>
      </c>
      <c r="B8" s="13">
        <f>SUM('Wage&amp;Salary'!L9+Military!L13+'Self-Employed'!C9)</f>
        <v>610869.00800000003</v>
      </c>
    </row>
    <row r="9" spans="1:2" ht="12.75">
      <c r="A9" s="7" t="s">
        <v>9</v>
      </c>
      <c r="B9" s="12">
        <f>SUM('Wage&amp;Salary'!L10+'Self-Employed'!C10)</f>
        <v>21208.758999999998</v>
      </c>
    </row>
    <row r="10" spans="1:2" ht="12.75">
      <c r="A10" s="7" t="s">
        <v>10</v>
      </c>
      <c r="B10" s="12">
        <f>SUM('Wage&amp;Salary'!L11+'Self-Employed'!C11)</f>
        <v>13222.263999999999</v>
      </c>
    </row>
    <row r="11" spans="1:2" ht="13.5" thickBot="1">
      <c r="A11" s="2" t="s">
        <v>11</v>
      </c>
      <c r="B11" s="20">
        <f t="shared" ref="B11" si="1">SUM(B6:B10)</f>
        <v>1446123.301</v>
      </c>
    </row>
    <row r="12" spans="1:2" ht="12.75">
      <c r="A12" s="7" t="s">
        <v>12</v>
      </c>
      <c r="B12" s="13">
        <f>SUM('Wage&amp;Salary'!L13+Military!L15+'Self-Employed'!C13)</f>
        <v>140386.44500000001</v>
      </c>
    </row>
    <row r="13" spans="1:2" ht="12.75">
      <c r="A13" s="7" t="s">
        <v>13</v>
      </c>
      <c r="B13" s="13">
        <f>SUM('Wage&amp;Salary'!L14+Military!L16+'Self-Employed'!C14)</f>
        <v>118285.32</v>
      </c>
    </row>
    <row r="14" spans="1:2" ht="12.75">
      <c r="A14" s="7" t="s">
        <v>14</v>
      </c>
      <c r="B14" s="12">
        <f>SUM('Wage&amp;Salary'!L15+'Self-Employed'!C15)</f>
        <v>24718.544999999998</v>
      </c>
    </row>
    <row r="15" spans="1:2" ht="12.75">
      <c r="A15" s="7" t="s">
        <v>15</v>
      </c>
      <c r="B15" s="12">
        <f>SUM('Wage&amp;Salary'!L16+'Self-Employed'!C16)</f>
        <v>2938.7429999999999</v>
      </c>
    </row>
    <row r="16" spans="1:2" ht="12.75">
      <c r="A16" s="7" t="s">
        <v>16</v>
      </c>
      <c r="B16" s="13">
        <f>SUM('Wage&amp;Salary'!L17+Military!L17+'Self-Employed'!C17)</f>
        <v>40536.843999999997</v>
      </c>
    </row>
    <row r="17" spans="1:10" ht="12.75">
      <c r="A17" s="7" t="s">
        <v>17</v>
      </c>
      <c r="B17" s="13">
        <f>SUM('Wage&amp;Salary'!L18+Military!L18+'Self-Employed'!C18)</f>
        <v>99331.263999999996</v>
      </c>
    </row>
    <row r="18" spans="1:10" ht="12.75">
      <c r="A18" s="7" t="s">
        <v>18</v>
      </c>
      <c r="B18" s="13">
        <f>SUM('Wage&amp;Salary'!L19+Military!L19+'Self-Employed'!C19)</f>
        <v>43912.195999999996</v>
      </c>
    </row>
    <row r="19" spans="1:10" ht="12.75">
      <c r="A19" s="7" t="s">
        <v>19</v>
      </c>
      <c r="B19" s="13">
        <f>SUM('Wage&amp;Salary'!L20+Military!L20+'Self-Employed'!C20)</f>
        <v>23240.696</v>
      </c>
    </row>
    <row r="20" spans="1:10" ht="13.5" thickBot="1">
      <c r="A20" s="26" t="s">
        <v>20</v>
      </c>
      <c r="B20" s="16">
        <f t="shared" ref="B20" si="2">SUM(B12:B19)</f>
        <v>493350.05299999996</v>
      </c>
    </row>
    <row r="21" spans="1:10" ht="13.5" thickBot="1">
      <c r="A21" s="28" t="s">
        <v>21</v>
      </c>
      <c r="B21" s="30">
        <f t="shared" ref="B21" si="3">SUM(B5,B11,B20)</f>
        <v>2984470.2259999998</v>
      </c>
    </row>
    <row r="24" spans="1:10">
      <c r="A24" t="s">
        <v>63</v>
      </c>
    </row>
    <row r="26" spans="1:10" ht="12.75">
      <c r="A26" s="52" t="s">
        <v>38</v>
      </c>
      <c r="B26" s="53">
        <v>2000</v>
      </c>
      <c r="C26" s="54" t="s">
        <v>26</v>
      </c>
      <c r="D26" s="54" t="s">
        <v>39</v>
      </c>
      <c r="E26" s="54" t="s">
        <v>40</v>
      </c>
      <c r="F26" s="54" t="s">
        <v>41</v>
      </c>
      <c r="G26" s="54">
        <v>2025</v>
      </c>
      <c r="H26" s="54">
        <v>2030</v>
      </c>
      <c r="I26" s="54">
        <v>2035</v>
      </c>
      <c r="J26" s="54">
        <v>2040</v>
      </c>
    </row>
    <row r="27" spans="1:10" ht="12.75">
      <c r="A27" s="55"/>
      <c r="B27" s="55"/>
      <c r="C27" s="55"/>
      <c r="D27" s="55"/>
      <c r="E27" s="55"/>
      <c r="F27" s="55"/>
      <c r="G27" s="55"/>
      <c r="H27" s="55"/>
      <c r="I27" s="55"/>
      <c r="J27" s="55"/>
    </row>
    <row r="28" spans="1:10" ht="12.75">
      <c r="A28" s="56" t="s">
        <v>42</v>
      </c>
      <c r="B28" s="56">
        <v>743.59400000000005</v>
      </c>
      <c r="C28" s="56">
        <v>750.245</v>
      </c>
      <c r="D28" s="56">
        <v>785.96299999999997</v>
      </c>
      <c r="E28" s="56">
        <v>822.91099999999994</v>
      </c>
      <c r="F28" s="56">
        <v>868.25599999999997</v>
      </c>
      <c r="G28" s="56">
        <v>897.87199999999996</v>
      </c>
      <c r="H28" s="56">
        <v>923.98800000000006</v>
      </c>
      <c r="I28" s="56">
        <v>950.10400000000004</v>
      </c>
      <c r="J28" s="56">
        <v>977.16300000000001</v>
      </c>
    </row>
    <row r="29" spans="1:10" ht="12.75">
      <c r="A29" s="57" t="s">
        <v>3</v>
      </c>
      <c r="B29" s="57">
        <v>182.58699999999999</v>
      </c>
      <c r="C29" s="57">
        <v>195.15799999999999</v>
      </c>
      <c r="D29" s="57">
        <v>205.17500000000001</v>
      </c>
      <c r="E29" s="57">
        <v>218.214</v>
      </c>
      <c r="F29" s="57">
        <v>243.83500000000001</v>
      </c>
      <c r="G29" s="57">
        <v>262.358</v>
      </c>
      <c r="H29" s="57">
        <v>268.60599999999999</v>
      </c>
      <c r="I29" s="57">
        <v>278.53899999999999</v>
      </c>
      <c r="J29" s="57">
        <v>281.12</v>
      </c>
    </row>
    <row r="30" spans="1:10" ht="12.75">
      <c r="A30" s="57" t="s">
        <v>43</v>
      </c>
      <c r="B30" s="57">
        <v>89.272999999999996</v>
      </c>
      <c r="C30" s="57">
        <v>105.75</v>
      </c>
      <c r="D30" s="57">
        <v>108.895</v>
      </c>
      <c r="E30" s="57">
        <v>117.666</v>
      </c>
      <c r="F30" s="57">
        <v>124.11499999999999</v>
      </c>
      <c r="G30" s="57">
        <v>135.43899999999999</v>
      </c>
      <c r="H30" s="57">
        <v>142.25700000000001</v>
      </c>
      <c r="I30" s="57">
        <v>153.60599999999999</v>
      </c>
      <c r="J30" s="57">
        <v>160.447</v>
      </c>
    </row>
    <row r="31" spans="1:10" ht="12.75">
      <c r="A31" s="57"/>
      <c r="B31" s="57"/>
      <c r="C31" s="57"/>
      <c r="D31" s="57"/>
      <c r="E31" s="57"/>
      <c r="F31" s="57"/>
      <c r="G31" s="57"/>
      <c r="H31" s="57"/>
      <c r="I31" s="57"/>
      <c r="J31" s="57"/>
    </row>
    <row r="32" spans="1:10" ht="12.75">
      <c r="A32" s="58" t="s">
        <v>44</v>
      </c>
      <c r="B32" s="58">
        <f t="shared" ref="B32:J32" si="4">SUM(B28:B30)</f>
        <v>1015.4540000000001</v>
      </c>
      <c r="C32" s="58">
        <f t="shared" si="4"/>
        <v>1051.153</v>
      </c>
      <c r="D32" s="58">
        <f t="shared" si="4"/>
        <v>1100.0329999999999</v>
      </c>
      <c r="E32" s="58">
        <f t="shared" si="4"/>
        <v>1158.7909999999999</v>
      </c>
      <c r="F32" s="58">
        <f t="shared" si="4"/>
        <v>1236.2059999999999</v>
      </c>
      <c r="G32" s="58">
        <f t="shared" si="4"/>
        <v>1295.6690000000001</v>
      </c>
      <c r="H32" s="58">
        <f t="shared" si="4"/>
        <v>1334.8510000000001</v>
      </c>
      <c r="I32" s="58">
        <f t="shared" si="4"/>
        <v>1382.249</v>
      </c>
      <c r="J32" s="58">
        <f t="shared" si="4"/>
        <v>1418.73</v>
      </c>
    </row>
    <row r="33" spans="1:10" ht="12.75">
      <c r="A33" s="57"/>
      <c r="B33" s="57"/>
      <c r="C33" s="57"/>
      <c r="D33" s="57"/>
      <c r="E33" s="57"/>
      <c r="F33" s="57"/>
      <c r="G33" s="57"/>
      <c r="H33" s="57"/>
      <c r="I33" s="57"/>
      <c r="J33" s="57"/>
    </row>
    <row r="34" spans="1:10" ht="12.75">
      <c r="A34" s="56" t="s">
        <v>45</v>
      </c>
      <c r="B34" s="56">
        <v>474.3</v>
      </c>
      <c r="C34" s="56">
        <v>500</v>
      </c>
      <c r="D34" s="56">
        <v>506</v>
      </c>
      <c r="E34" s="56">
        <v>540</v>
      </c>
      <c r="F34" s="56">
        <v>585</v>
      </c>
      <c r="G34" s="56">
        <v>628</v>
      </c>
      <c r="H34" s="56">
        <v>673</v>
      </c>
      <c r="I34" s="56">
        <v>703</v>
      </c>
      <c r="J34" s="56">
        <v>723</v>
      </c>
    </row>
    <row r="35" spans="1:10" ht="12.75">
      <c r="A35" s="57" t="s">
        <v>46</v>
      </c>
      <c r="B35" s="57">
        <v>68.739000000000004</v>
      </c>
      <c r="C35" s="57">
        <v>76.596999999999994</v>
      </c>
      <c r="D35" s="57">
        <v>74.549000000000007</v>
      </c>
      <c r="E35" s="57">
        <v>83.596000000000004</v>
      </c>
      <c r="F35" s="57">
        <v>91.6</v>
      </c>
      <c r="G35" s="59">
        <v>96.783000000000001</v>
      </c>
      <c r="H35" s="59">
        <v>99.403000000000006</v>
      </c>
      <c r="I35" s="59">
        <v>102.40300000000001</v>
      </c>
      <c r="J35" s="59">
        <v>105.40300000000001</v>
      </c>
    </row>
    <row r="36" spans="1:10" ht="12.75">
      <c r="A36" s="57" t="s">
        <v>47</v>
      </c>
      <c r="B36" s="57">
        <v>43.051000000000002</v>
      </c>
      <c r="C36" s="57">
        <v>48.78</v>
      </c>
      <c r="D36" s="57">
        <v>50.417999999999999</v>
      </c>
      <c r="E36" s="57">
        <v>54.908999999999999</v>
      </c>
      <c r="F36" s="57">
        <v>62.494999999999997</v>
      </c>
      <c r="G36" s="59">
        <v>67.123000000000005</v>
      </c>
      <c r="H36" s="59">
        <v>72.632000000000005</v>
      </c>
      <c r="I36" s="59">
        <v>79.584999999999994</v>
      </c>
      <c r="J36" s="59">
        <v>83.382999999999996</v>
      </c>
    </row>
    <row r="37" spans="1:10" ht="12.75">
      <c r="A37" s="57" t="s">
        <v>48</v>
      </c>
      <c r="B37" s="57">
        <v>338.27800000000002</v>
      </c>
      <c r="C37" s="57">
        <v>347.88499999999999</v>
      </c>
      <c r="D37" s="57">
        <v>358.38499999999999</v>
      </c>
      <c r="E37" s="57">
        <v>370.13499999999999</v>
      </c>
      <c r="F37" s="57">
        <v>383.63499999999999</v>
      </c>
      <c r="G37" s="57">
        <v>399.63499999999999</v>
      </c>
      <c r="H37" s="57">
        <v>419.63499999999999</v>
      </c>
      <c r="I37" s="57">
        <v>444.13499999999999</v>
      </c>
      <c r="J37" s="57">
        <v>474.63499999999999</v>
      </c>
    </row>
    <row r="38" spans="1:10" ht="12.75">
      <c r="A38" s="56" t="s">
        <v>49</v>
      </c>
      <c r="B38" s="56">
        <v>576.96900000000005</v>
      </c>
      <c r="C38" s="56">
        <v>601.92999999999995</v>
      </c>
      <c r="D38" s="56">
        <v>641.34</v>
      </c>
      <c r="E38" s="56">
        <v>684.82500000000005</v>
      </c>
      <c r="F38" s="56">
        <v>743.60799999999995</v>
      </c>
      <c r="G38" s="56">
        <v>781.40899999999999</v>
      </c>
      <c r="H38" s="56">
        <v>812.20299999999997</v>
      </c>
      <c r="I38" s="56">
        <v>837.59500000000003</v>
      </c>
      <c r="J38" s="56">
        <v>861.68399999999997</v>
      </c>
    </row>
    <row r="39" spans="1:10" ht="12.75">
      <c r="A39" s="56" t="s">
        <v>50</v>
      </c>
      <c r="B39" s="56">
        <v>23.5</v>
      </c>
      <c r="C39" s="56">
        <v>26.1</v>
      </c>
      <c r="D39" s="56">
        <v>27.3</v>
      </c>
      <c r="E39" s="56">
        <v>28.7</v>
      </c>
      <c r="F39" s="56">
        <v>30.6</v>
      </c>
      <c r="G39" s="56">
        <v>32.4</v>
      </c>
      <c r="H39" s="56">
        <v>34</v>
      </c>
      <c r="I39" s="56">
        <v>35.700000000000003</v>
      </c>
      <c r="J39" s="56">
        <v>37.5</v>
      </c>
    </row>
    <row r="40" spans="1:10" ht="12.75">
      <c r="A40" s="56" t="s">
        <v>51</v>
      </c>
      <c r="B40" s="56">
        <v>9.5</v>
      </c>
      <c r="C40" s="56">
        <v>11.301</v>
      </c>
      <c r="D40" s="56">
        <v>11.401</v>
      </c>
      <c r="E40" s="56">
        <v>11.999000000000001</v>
      </c>
      <c r="F40" s="56">
        <v>14.3</v>
      </c>
      <c r="G40" s="56">
        <v>16.2</v>
      </c>
      <c r="H40" s="56">
        <v>17.600000000000001</v>
      </c>
      <c r="I40" s="56">
        <v>18.001000000000001</v>
      </c>
      <c r="J40" s="56">
        <v>18.3</v>
      </c>
    </row>
    <row r="41" spans="1:10" ht="12.75">
      <c r="A41" s="60"/>
      <c r="B41" s="60"/>
      <c r="C41" s="61"/>
      <c r="D41" s="61"/>
      <c r="E41" s="61"/>
      <c r="F41" s="61"/>
      <c r="G41" s="61"/>
      <c r="H41" s="61"/>
      <c r="I41" s="61"/>
      <c r="J41" s="61"/>
    </row>
    <row r="42" spans="1:10" ht="12.75">
      <c r="A42" s="58" t="s">
        <v>52</v>
      </c>
      <c r="B42" s="58">
        <f t="shared" ref="B42:I42" si="5">SUM(B34,B37,B38,B39,B40)</f>
        <v>1422.547</v>
      </c>
      <c r="C42" s="58">
        <f>SUM(C34,C37,C38,C39,C40)</f>
        <v>1487.2159999999999</v>
      </c>
      <c r="D42" s="58">
        <f t="shared" si="5"/>
        <v>1544.4259999999999</v>
      </c>
      <c r="E42" s="58">
        <f t="shared" si="5"/>
        <v>1635.6590000000001</v>
      </c>
      <c r="F42" s="58">
        <f t="shared" si="5"/>
        <v>1757.1429999999998</v>
      </c>
      <c r="G42" s="58">
        <f t="shared" si="5"/>
        <v>1857.644</v>
      </c>
      <c r="H42" s="58">
        <f t="shared" si="5"/>
        <v>1956.4379999999999</v>
      </c>
      <c r="I42" s="58">
        <f t="shared" si="5"/>
        <v>2038.431</v>
      </c>
      <c r="J42" s="58">
        <f>SUM(J34,J37,J38,J39,J40)</f>
        <v>2115.1190000000001</v>
      </c>
    </row>
    <row r="43" spans="1:10" ht="12.75">
      <c r="A43" s="57"/>
      <c r="B43" s="57"/>
      <c r="C43" s="57"/>
      <c r="D43" s="57"/>
      <c r="E43" s="57"/>
      <c r="F43" s="57"/>
      <c r="G43" s="57"/>
      <c r="H43" s="57"/>
      <c r="I43" s="57"/>
      <c r="J43" s="57"/>
    </row>
    <row r="44" spans="1:10" ht="12.75">
      <c r="A44" s="57" t="s">
        <v>53</v>
      </c>
      <c r="B44" s="57">
        <v>95.4</v>
      </c>
      <c r="C44" s="57">
        <v>125.59399999999999</v>
      </c>
      <c r="D44" s="57">
        <v>143.73599999999999</v>
      </c>
      <c r="E44" s="57">
        <v>167.57</v>
      </c>
      <c r="F44" s="57">
        <v>206.458</v>
      </c>
      <c r="G44" s="57">
        <v>236.327</v>
      </c>
      <c r="H44" s="57">
        <v>257.19499999999999</v>
      </c>
      <c r="I44" s="57">
        <v>271.46199999999999</v>
      </c>
      <c r="J44" s="57">
        <v>285.41500000000002</v>
      </c>
    </row>
    <row r="45" spans="1:10" ht="12.75">
      <c r="A45" s="56" t="s">
        <v>54</v>
      </c>
      <c r="B45" s="56">
        <v>94.61</v>
      </c>
      <c r="C45" s="56">
        <v>113.137</v>
      </c>
      <c r="D45" s="56">
        <v>115.41</v>
      </c>
      <c r="E45" s="56">
        <v>134.77600000000001</v>
      </c>
      <c r="F45" s="56">
        <v>155.27699999999999</v>
      </c>
      <c r="G45" s="56">
        <v>174.80099999999999</v>
      </c>
      <c r="H45" s="56">
        <v>195.905</v>
      </c>
      <c r="I45" s="56">
        <v>217.76300000000001</v>
      </c>
      <c r="J45" s="56">
        <v>240.797</v>
      </c>
    </row>
    <row r="46" spans="1:10" ht="12.75">
      <c r="A46" s="57" t="s">
        <v>55</v>
      </c>
      <c r="B46" s="57">
        <v>22.527999999999999</v>
      </c>
      <c r="C46" s="57">
        <v>23.341000000000001</v>
      </c>
      <c r="D46" s="57">
        <v>24.585999999999999</v>
      </c>
      <c r="E46" s="57">
        <v>27.268999999999998</v>
      </c>
      <c r="F46" s="57">
        <v>28.774000000000001</v>
      </c>
      <c r="G46" s="57">
        <v>30.279</v>
      </c>
      <c r="H46" s="57">
        <v>31.783999999999999</v>
      </c>
      <c r="I46" s="57">
        <v>33.289000000000001</v>
      </c>
      <c r="J46" s="57">
        <v>34.793999999999997</v>
      </c>
    </row>
    <row r="47" spans="1:10" ht="12.75">
      <c r="A47" s="57" t="s">
        <v>56</v>
      </c>
      <c r="B47" s="57">
        <v>2.734</v>
      </c>
      <c r="C47" s="57">
        <v>2.9510000000000001</v>
      </c>
      <c r="D47" s="57">
        <v>4.5359999999999996</v>
      </c>
      <c r="E47" s="57">
        <v>4.6260000000000003</v>
      </c>
      <c r="F47" s="57">
        <v>4.718</v>
      </c>
      <c r="G47" s="57">
        <v>4.8120000000000003</v>
      </c>
      <c r="H47" s="57">
        <v>4.9080000000000004</v>
      </c>
      <c r="I47" s="57">
        <v>5.0069999999999997</v>
      </c>
      <c r="J47" s="57">
        <v>5.1059999999999999</v>
      </c>
    </row>
    <row r="48" spans="1:10" ht="12.75">
      <c r="A48" s="57" t="s">
        <v>57</v>
      </c>
      <c r="B48" s="57">
        <v>22.832000000000001</v>
      </c>
      <c r="C48" s="57">
        <v>32.430999999999997</v>
      </c>
      <c r="D48" s="57">
        <v>35.200000000000003</v>
      </c>
      <c r="E48" s="57">
        <v>41.097000000000001</v>
      </c>
      <c r="F48" s="57">
        <v>44.500999999999998</v>
      </c>
      <c r="G48" s="57">
        <v>46.305</v>
      </c>
      <c r="H48" s="57">
        <v>47.206000000000003</v>
      </c>
      <c r="I48" s="57">
        <v>48.101999999999997</v>
      </c>
      <c r="J48" s="57">
        <v>49.003</v>
      </c>
    </row>
    <row r="49" spans="1:13" ht="12.75">
      <c r="A49" s="57" t="s">
        <v>58</v>
      </c>
      <c r="B49" s="57">
        <v>41.866999999999997</v>
      </c>
      <c r="C49" s="57">
        <v>58.552</v>
      </c>
      <c r="D49" s="57">
        <v>62.198999999999998</v>
      </c>
      <c r="E49" s="57">
        <v>68.405000000000001</v>
      </c>
      <c r="F49" s="57">
        <v>71.694999999999993</v>
      </c>
      <c r="G49" s="57">
        <v>74.694999999999993</v>
      </c>
      <c r="H49" s="57">
        <v>77.498999999999995</v>
      </c>
      <c r="I49" s="57">
        <v>80.298000000000002</v>
      </c>
      <c r="J49" s="57">
        <v>83.096999999999994</v>
      </c>
    </row>
    <row r="50" spans="1:13" ht="12.75">
      <c r="A50" s="57" t="s">
        <v>59</v>
      </c>
      <c r="B50" s="57">
        <v>96.304000000000002</v>
      </c>
      <c r="C50" s="57">
        <v>122.16200000000001</v>
      </c>
      <c r="D50" s="57">
        <v>142.41200000000001</v>
      </c>
      <c r="E50" s="57">
        <v>151.45599999999999</v>
      </c>
      <c r="F50" s="57">
        <v>158.27799999999999</v>
      </c>
      <c r="G50" s="57">
        <v>163.464</v>
      </c>
      <c r="H50" s="57">
        <v>167.25700000000001</v>
      </c>
      <c r="I50" s="57">
        <v>171.13900000000001</v>
      </c>
      <c r="J50" s="57">
        <v>175.10900000000001</v>
      </c>
    </row>
    <row r="51" spans="1:13" ht="12.75">
      <c r="A51" s="56" t="s">
        <v>60</v>
      </c>
      <c r="B51" s="56">
        <v>30.2</v>
      </c>
      <c r="C51" s="56">
        <v>35.579000000000001</v>
      </c>
      <c r="D51" s="56">
        <v>42.128999999999998</v>
      </c>
      <c r="E51" s="56">
        <v>48.625999999999998</v>
      </c>
      <c r="F51" s="56">
        <v>54.627000000000002</v>
      </c>
      <c r="G51" s="56">
        <v>60.396000000000001</v>
      </c>
      <c r="H51" s="56">
        <v>65.100999999999999</v>
      </c>
      <c r="I51" s="56">
        <v>69.575999999999993</v>
      </c>
      <c r="J51" s="56">
        <v>74.224000000000004</v>
      </c>
    </row>
    <row r="52" spans="1:13" ht="12.75">
      <c r="A52" s="60"/>
      <c r="B52" s="60"/>
      <c r="C52" s="56"/>
      <c r="D52" s="56"/>
      <c r="E52" s="56"/>
      <c r="F52" s="56"/>
      <c r="G52" s="56"/>
      <c r="H52" s="56"/>
      <c r="I52" s="56"/>
      <c r="J52" s="56"/>
    </row>
    <row r="53" spans="1:13" ht="12.75">
      <c r="A53" s="58" t="s">
        <v>61</v>
      </c>
      <c r="B53" s="58">
        <f t="shared" ref="B53:J53" si="6">SUM(B44:B51)</f>
        <v>406.47499999999997</v>
      </c>
      <c r="C53" s="58">
        <f t="shared" si="6"/>
        <v>513.74699999999996</v>
      </c>
      <c r="D53" s="58">
        <f t="shared" si="6"/>
        <v>570.20799999999997</v>
      </c>
      <c r="E53" s="58">
        <f t="shared" si="6"/>
        <v>643.82499999999993</v>
      </c>
      <c r="F53" s="58">
        <f t="shared" si="6"/>
        <v>724.32799999999997</v>
      </c>
      <c r="G53" s="58">
        <f t="shared" si="6"/>
        <v>791.07899999999995</v>
      </c>
      <c r="H53" s="58">
        <f t="shared" si="6"/>
        <v>846.85500000000013</v>
      </c>
      <c r="I53" s="58">
        <f t="shared" si="6"/>
        <v>896.63599999999997</v>
      </c>
      <c r="J53" s="58">
        <f t="shared" si="6"/>
        <v>947.54500000000007</v>
      </c>
    </row>
    <row r="54" spans="1:13" ht="12.75">
      <c r="A54" s="60"/>
      <c r="B54" s="60"/>
      <c r="C54" s="56"/>
      <c r="D54" s="56"/>
      <c r="E54" s="56"/>
      <c r="F54" s="56"/>
      <c r="G54" s="56"/>
      <c r="H54" s="56"/>
      <c r="I54" s="56"/>
      <c r="J54" s="56"/>
    </row>
    <row r="55" spans="1:13" ht="12.75">
      <c r="A55" s="58" t="s">
        <v>62</v>
      </c>
      <c r="B55" s="58">
        <f>SUM(B28,B29,B30,B34,B37,B38,B39,B40,B44,B45,B46,B47,B48,B49,B50,B51)</f>
        <v>2844.4760000000001</v>
      </c>
      <c r="C55" s="58">
        <f t="shared" ref="C55:J55" si="7">SUM(C28,C29,C30,C34,C37,C38,C39,C40,C44,C45,C46,C47,C48,C49,C50,C51)</f>
        <v>3052.116</v>
      </c>
      <c r="D55" s="58">
        <f t="shared" si="7"/>
        <v>3214.666999999999</v>
      </c>
      <c r="E55" s="58">
        <f t="shared" si="7"/>
        <v>3438.2750000000005</v>
      </c>
      <c r="F55" s="58">
        <f t="shared" si="7"/>
        <v>3717.6769999999997</v>
      </c>
      <c r="G55" s="58">
        <f t="shared" si="7"/>
        <v>3944.3920000000003</v>
      </c>
      <c r="H55" s="58">
        <f t="shared" si="7"/>
        <v>4138.1440000000002</v>
      </c>
      <c r="I55" s="58">
        <f t="shared" si="7"/>
        <v>4317.3160000000007</v>
      </c>
      <c r="J55" s="58">
        <f t="shared" si="7"/>
        <v>4481.3940000000002</v>
      </c>
      <c r="M55" s="67"/>
    </row>
    <row r="56" spans="1:13" ht="12.75">
      <c r="A56" s="58"/>
      <c r="B56" s="58"/>
      <c r="C56" s="62"/>
      <c r="D56" s="62"/>
      <c r="E56" s="62"/>
      <c r="F56" s="62"/>
      <c r="G56" s="58"/>
      <c r="H56" s="58"/>
      <c r="I56" s="58"/>
      <c r="J56" s="58"/>
    </row>
    <row r="58" spans="1:13" ht="12.75">
      <c r="A58" s="21" t="s">
        <v>64</v>
      </c>
    </row>
    <row r="59" spans="1:13" ht="12.75">
      <c r="A59" s="63" t="s">
        <v>65</v>
      </c>
      <c r="B59" s="21"/>
      <c r="D59" s="63"/>
      <c r="I59" s="64"/>
    </row>
    <row r="60" spans="1:13" ht="12.75">
      <c r="B60" s="65">
        <v>2005</v>
      </c>
      <c r="C60" s="65">
        <v>2010</v>
      </c>
      <c r="D60" s="65">
        <v>2015</v>
      </c>
      <c r="E60" s="65">
        <v>2020</v>
      </c>
      <c r="F60" s="65">
        <v>2025</v>
      </c>
      <c r="G60" s="65">
        <v>2030</v>
      </c>
      <c r="H60" s="66">
        <v>2035</v>
      </c>
      <c r="I60" s="65">
        <v>2040</v>
      </c>
    </row>
    <row r="61" spans="1:13">
      <c r="H61" s="64"/>
    </row>
    <row r="62" spans="1:13">
      <c r="A62" s="67" t="s">
        <v>66</v>
      </c>
      <c r="B62" s="67">
        <v>3145.4</v>
      </c>
      <c r="C62" s="67">
        <v>3231.7</v>
      </c>
      <c r="D62" s="67">
        <v>3442.2</v>
      </c>
      <c r="E62" s="67">
        <v>3656.1</v>
      </c>
      <c r="F62" s="67">
        <v>3846.1</v>
      </c>
      <c r="G62" s="67">
        <v>4045.3</v>
      </c>
      <c r="H62" s="68">
        <v>4236</v>
      </c>
      <c r="I62" s="67">
        <v>4428.3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Wage&amp;Salary</vt:lpstr>
      <vt:lpstr>Military</vt:lpstr>
      <vt:lpstr>Self-Employed</vt:lpstr>
      <vt:lpstr>TOTAL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ggoodwin</dc:creator>
  <cp:lastModifiedBy>ggoodwin</cp:lastModifiedBy>
  <cp:lastPrinted>2011-11-02T14:33:32Z</cp:lastPrinted>
  <dcterms:created xsi:type="dcterms:W3CDTF">2011-08-31T14:26:26Z</dcterms:created>
  <dcterms:modified xsi:type="dcterms:W3CDTF">2011-11-09T17:06:07Z</dcterms:modified>
</cp:coreProperties>
</file>