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20" windowWidth="12285" windowHeight="5295" activeTab="1"/>
  </bookViews>
  <sheets>
    <sheet name="FY 2011 Metrobus Cuts" sheetId="1" r:id="rId1"/>
    <sheet name="Summary" sheetId="2" r:id="rId2"/>
    <sheet name="Sheet3" sheetId="3" r:id="rId3"/>
  </sheets>
  <externalReferences>
    <externalReference r:id="rId4"/>
  </externalReferences>
  <definedNames>
    <definedName name="_xlnm._FilterDatabase" localSheetId="0" hidden="1">'FY 2011 Metrobus Cuts'!$A$6:$M$119</definedName>
    <definedName name="_xlnm.Print_Titles" localSheetId="0">'FY 2011 Metrobus Cuts'!$6:$6</definedName>
  </definedNames>
  <calcPr calcId="125725"/>
</workbook>
</file>

<file path=xl/calcChain.xml><?xml version="1.0" encoding="utf-8"?>
<calcChain xmlns="http://schemas.openxmlformats.org/spreadsheetml/2006/main">
  <c r="H28" i="2"/>
  <c r="G28"/>
  <c r="F28"/>
  <c r="E28"/>
  <c r="H24"/>
  <c r="G24"/>
  <c r="F24"/>
  <c r="E24"/>
  <c r="H22"/>
  <c r="G22"/>
  <c r="F22"/>
  <c r="E22"/>
  <c r="H20"/>
  <c r="G20"/>
  <c r="F20"/>
  <c r="E20"/>
  <c r="H18"/>
  <c r="G18"/>
  <c r="F18"/>
  <c r="E18"/>
  <c r="H16"/>
  <c r="G16"/>
  <c r="F16"/>
  <c r="E16"/>
  <c r="H14"/>
  <c r="G14"/>
  <c r="F14"/>
  <c r="E14"/>
  <c r="H12"/>
  <c r="G12"/>
  <c r="F12"/>
  <c r="E12"/>
  <c r="H10"/>
  <c r="G10"/>
  <c r="F10"/>
  <c r="E10"/>
  <c r="H8"/>
  <c r="G8"/>
  <c r="F8"/>
  <c r="E8"/>
  <c r="H6"/>
  <c r="G6"/>
  <c r="F6"/>
  <c r="E6"/>
  <c r="D24"/>
  <c r="D22"/>
  <c r="D20"/>
  <c r="D18"/>
  <c r="D16"/>
  <c r="D14"/>
  <c r="D12"/>
  <c r="D10"/>
  <c r="D8"/>
  <c r="D6"/>
  <c r="C24"/>
  <c r="C22"/>
  <c r="C20"/>
  <c r="C18"/>
  <c r="C16"/>
  <c r="C14"/>
  <c r="C12"/>
  <c r="C10"/>
  <c r="C8"/>
  <c r="C6"/>
  <c r="A3"/>
  <c r="A2"/>
  <c r="B24"/>
  <c r="B22"/>
  <c r="B20"/>
  <c r="B18"/>
  <c r="B16"/>
  <c r="B14"/>
  <c r="B12"/>
  <c r="B10"/>
  <c r="B8"/>
  <c r="C26"/>
  <c r="C29" s="1"/>
  <c r="B6"/>
  <c r="L53" i="1"/>
  <c r="M53" s="1"/>
  <c r="J53"/>
  <c r="L52"/>
  <c r="M52" s="1"/>
  <c r="J52"/>
  <c r="A52"/>
  <c r="A53" s="1"/>
  <c r="A54" s="1"/>
  <c r="L51"/>
  <c r="M51" s="1"/>
  <c r="J51"/>
  <c r="L103"/>
  <c r="M103" s="1"/>
  <c r="M110" s="1"/>
  <c r="L50"/>
  <c r="M50" s="1"/>
  <c r="L49"/>
  <c r="M49" s="1"/>
  <c r="L48"/>
  <c r="M48" s="1"/>
  <c r="J50"/>
  <c r="J49"/>
  <c r="J48"/>
  <c r="A48"/>
  <c r="A49" s="1"/>
  <c r="A50" s="1"/>
  <c r="A51" s="1"/>
  <c r="A99"/>
  <c r="A100" s="1"/>
  <c r="A101" s="1"/>
  <c r="A102" s="1"/>
  <c r="A103" s="1"/>
  <c r="A104" s="1"/>
  <c r="A105" s="1"/>
  <c r="A66"/>
  <c r="A67" s="1"/>
  <c r="A68" s="1"/>
  <c r="A69" s="1"/>
  <c r="A70" s="1"/>
  <c r="A71" s="1"/>
  <c r="A72" s="1"/>
  <c r="A73" s="1"/>
  <c r="A74" s="1"/>
  <c r="A75" s="1"/>
  <c r="M145"/>
  <c r="L145"/>
  <c r="K145"/>
  <c r="J145"/>
  <c r="M140"/>
  <c r="L140"/>
  <c r="K140"/>
  <c r="J140"/>
  <c r="M135"/>
  <c r="L135"/>
  <c r="K135"/>
  <c r="J135"/>
  <c r="M126"/>
  <c r="L126"/>
  <c r="K126"/>
  <c r="J126"/>
  <c r="M121"/>
  <c r="K121"/>
  <c r="J121"/>
  <c r="M118"/>
  <c r="L118"/>
  <c r="K118"/>
  <c r="J118"/>
  <c r="L110"/>
  <c r="K110"/>
  <c r="M93"/>
  <c r="L93"/>
  <c r="K93"/>
  <c r="J93"/>
  <c r="M76"/>
  <c r="L76"/>
  <c r="K76"/>
  <c r="J76"/>
  <c r="L57"/>
  <c r="K57"/>
  <c r="J57"/>
  <c r="D26" i="2" l="1"/>
  <c r="D29" s="1"/>
  <c r="E26"/>
  <c r="E29" s="1"/>
  <c r="F26"/>
  <c r="F29" s="1"/>
  <c r="G26"/>
  <c r="G29" s="1"/>
  <c r="H26"/>
  <c r="H29" s="1"/>
  <c r="M57" i="1"/>
  <c r="A55"/>
  <c r="A56" s="1"/>
  <c r="J103"/>
  <c r="J110" s="1"/>
  <c r="A106"/>
  <c r="A107" s="1"/>
  <c r="A108" s="1"/>
  <c r="A109" s="1"/>
  <c r="J147"/>
  <c r="K147"/>
  <c r="L147"/>
  <c r="M147"/>
</calcChain>
</file>

<file path=xl/sharedStrings.xml><?xml version="1.0" encoding="utf-8"?>
<sst xmlns="http://schemas.openxmlformats.org/spreadsheetml/2006/main" count="746" uniqueCount="327">
  <si>
    <t>Item</t>
  </si>
  <si>
    <t>Line/Route</t>
  </si>
  <si>
    <t>State</t>
  </si>
  <si>
    <t>R/ N-R</t>
  </si>
  <si>
    <t>CHANGE</t>
  </si>
  <si>
    <t>DAY</t>
  </si>
  <si>
    <t>ANNUAL PLATFORM HOURS</t>
  </si>
  <si>
    <t>PEAK BUSES</t>
  </si>
  <si>
    <t>ANNUAL RIDERS LOST</t>
  </si>
  <si>
    <t>ANNUAL COST SAVINGS</t>
  </si>
  <si>
    <t>ANNUAL REVENUE LOSS</t>
  </si>
  <si>
    <t>ANNUAL SUBSIDY SAVINGS</t>
  </si>
  <si>
    <t>Headway  Change / Trip Elimination</t>
  </si>
  <si>
    <t>(All Figures in Millions)</t>
  </si>
  <si>
    <t xml:space="preserve">31 </t>
  </si>
  <si>
    <t>Wisconsin Ave</t>
  </si>
  <si>
    <t>DC</t>
  </si>
  <si>
    <t>R</t>
  </si>
  <si>
    <t>Eliminate 1st four s/b and 1st six n/b trips</t>
  </si>
  <si>
    <t>WK</t>
  </si>
  <si>
    <t>Eliminate 1st two round trips</t>
  </si>
  <si>
    <t>SA</t>
  </si>
  <si>
    <t xml:space="preserve">62 </t>
  </si>
  <si>
    <t>Takoma Petworth</t>
  </si>
  <si>
    <t>Off-peak headway widening</t>
  </si>
  <si>
    <t xml:space="preserve">64 </t>
  </si>
  <si>
    <t>Fort Totten - Petworth</t>
  </si>
  <si>
    <t>Off-peak and Saturday headway widening</t>
  </si>
  <si>
    <t>WKSA</t>
  </si>
  <si>
    <t xml:space="preserve">70 </t>
  </si>
  <si>
    <t>Ga Ave - 7th St</t>
  </si>
  <si>
    <t>Peak period headway widening</t>
  </si>
  <si>
    <t xml:space="preserve">80 </t>
  </si>
  <si>
    <t>N Cap St</t>
  </si>
  <si>
    <t xml:space="preserve">94 </t>
  </si>
  <si>
    <t>Stanton Rd</t>
  </si>
  <si>
    <t xml:space="preserve">52-54 </t>
  </si>
  <si>
    <t>14th St</t>
  </si>
  <si>
    <t xml:space="preserve">B8 </t>
  </si>
  <si>
    <t>Ft Lincoln Shuttle</t>
  </si>
  <si>
    <t>N-R</t>
  </si>
  <si>
    <t xml:space="preserve">G2 </t>
  </si>
  <si>
    <t>P St-LeDroit</t>
  </si>
  <si>
    <t>Peak period, Saturday and Sunday headway widening</t>
  </si>
  <si>
    <t>WKSASU</t>
  </si>
  <si>
    <t xml:space="preserve">G8 </t>
  </si>
  <si>
    <t>RI Ave</t>
  </si>
  <si>
    <t xml:space="preserve">H6 </t>
  </si>
  <si>
    <t>Brookland Ft Linc</t>
  </si>
  <si>
    <t xml:space="preserve">H8 </t>
  </si>
  <si>
    <t>Park Rd - Brkland</t>
  </si>
  <si>
    <t xml:space="preserve">L1,2 </t>
  </si>
  <si>
    <t>Conn Ave</t>
  </si>
  <si>
    <t xml:space="preserve">N6 </t>
  </si>
  <si>
    <t>Mass Ave</t>
  </si>
  <si>
    <t>Saturday headway widening</t>
  </si>
  <si>
    <t xml:space="preserve">P6 </t>
  </si>
  <si>
    <t>Anacostia Eck</t>
  </si>
  <si>
    <t xml:space="preserve">V8 </t>
  </si>
  <si>
    <t>Minn Ave M St</t>
  </si>
  <si>
    <t xml:space="preserve">W2,3 </t>
  </si>
  <si>
    <t>Med Ctr Anacost</t>
  </si>
  <si>
    <t>Saturday and Sunday headway widening</t>
  </si>
  <si>
    <t>SASU</t>
  </si>
  <si>
    <t xml:space="preserve">A12 </t>
  </si>
  <si>
    <t>MLK Jr Hwy</t>
  </si>
  <si>
    <t>MD</t>
  </si>
  <si>
    <t>Widen AM rush and convert 3 late weekday trips to Friday only.</t>
  </si>
  <si>
    <t xml:space="preserve">B24 </t>
  </si>
  <si>
    <t>Bowie Belair</t>
  </si>
  <si>
    <t>Eliminate trip leaving Bowie P&amp;R for New Carrollton Sta. Crofton at 7:54 PM.</t>
  </si>
  <si>
    <t xml:space="preserve">C11 </t>
  </si>
  <si>
    <t>Clinton</t>
  </si>
  <si>
    <t>Eliminate trip leaving Branch Ave. Sta. for Clinton at 7:15 PM.</t>
  </si>
  <si>
    <t xml:space="preserve">C22,C26 </t>
  </si>
  <si>
    <t>Central Ave</t>
  </si>
  <si>
    <t>Eliminate 2 late trips.</t>
  </si>
  <si>
    <t xml:space="preserve">C4 </t>
  </si>
  <si>
    <t>Greenbelt-Twnbrk</t>
  </si>
  <si>
    <t>Change trip leaving Twinbrook Sta. for P. G. Plaza Sta. at 12:49 AM to Friday only.</t>
  </si>
  <si>
    <t xml:space="preserve">D12,D14 </t>
  </si>
  <si>
    <t>Oxon Hill Suitland</t>
  </si>
  <si>
    <t>Eliminate 3 early and 1 late trips.</t>
  </si>
  <si>
    <t>WSa</t>
  </si>
  <si>
    <t>F12</t>
  </si>
  <si>
    <t>Ardwick Ind Pk</t>
  </si>
  <si>
    <t>Eliminate 3 late trips.</t>
  </si>
  <si>
    <t xml:space="preserve">F13 </t>
  </si>
  <si>
    <t>Cheverly</t>
  </si>
  <si>
    <t>Eliminate trip leaving New Carrollton Sta. for Wash. Business Park at 7:57 PM.</t>
  </si>
  <si>
    <t>F2</t>
  </si>
  <si>
    <t>Chillum Rd</t>
  </si>
  <si>
    <t>Eliminate 1 early and 1 late trip.</t>
  </si>
  <si>
    <t>H12, 13</t>
  </si>
  <si>
    <t>Marlow Hgts Temple Hills</t>
  </si>
  <si>
    <t xml:space="preserve">J1,2 </t>
  </si>
  <si>
    <t>Beth Silv Spring</t>
  </si>
  <si>
    <t>Convert 1 J2 trip to Friday only.  Eliminate 7 late J2 trips.</t>
  </si>
  <si>
    <t xml:space="preserve">J11,12 </t>
  </si>
  <si>
    <t>Marlboro Pike</t>
  </si>
  <si>
    <t>Widen rush.  Eliminate 4 late trips.</t>
  </si>
  <si>
    <t xml:space="preserve">J4 </t>
  </si>
  <si>
    <t>Coll Pk Bethesda</t>
  </si>
  <si>
    <t>Eliminate trip leaving College Park Sta. for Bethesda Sta. at 6:37 PM.</t>
  </si>
  <si>
    <t xml:space="preserve">K11,12,13 </t>
  </si>
  <si>
    <t>Forestville</t>
  </si>
  <si>
    <t>Eliminate 3 early trips and 2 late trips.</t>
  </si>
  <si>
    <t>WKSU</t>
  </si>
  <si>
    <t xml:space="preserve">K6 </t>
  </si>
  <si>
    <t>NH Ave Md Line</t>
  </si>
  <si>
    <t>Convert 2 late weekday trips to Friday only.  Eliminate 2 late trips.</t>
  </si>
  <si>
    <t xml:space="preserve">P12 </t>
  </si>
  <si>
    <t>Eastover-Addison</t>
  </si>
  <si>
    <t>Eliminate trip leaving Eastover for Addison Rd. Sta. at 12:10 AM.</t>
  </si>
  <si>
    <t xml:space="preserve">R2 </t>
  </si>
  <si>
    <t>Riggs Rd</t>
  </si>
  <si>
    <t>Eliminate 2 early trips.</t>
  </si>
  <si>
    <t xml:space="preserve">R4 </t>
  </si>
  <si>
    <t>Queens Chapel</t>
  </si>
  <si>
    <t xml:space="preserve">T2 </t>
  </si>
  <si>
    <t>River Rd</t>
  </si>
  <si>
    <t>Eliminate trip leaving Friendship Hts. Sta. for Rockville Sta. at 10:51 PM.</t>
  </si>
  <si>
    <t xml:space="preserve">V12 </t>
  </si>
  <si>
    <t>Dist Hgts Suitland</t>
  </si>
  <si>
    <t xml:space="preserve">V14,15  </t>
  </si>
  <si>
    <t>Dist Hgts Seat Pleas</t>
  </si>
  <si>
    <t>Eliminate 3 early and 3 late trips.</t>
  </si>
  <si>
    <t xml:space="preserve">Y9 </t>
  </si>
  <si>
    <t>Ga Ave Md</t>
  </si>
  <si>
    <t>Eliminate 4 late trips.</t>
  </si>
  <si>
    <t>SU</t>
  </si>
  <si>
    <t xml:space="preserve">16G-W </t>
  </si>
  <si>
    <t>Col HgtsW Pentagon</t>
  </si>
  <si>
    <t>VA</t>
  </si>
  <si>
    <t>Widen 16G headways to 15 minutes peak, 30 minutes off-peak</t>
  </si>
  <si>
    <t>16G-W</t>
  </si>
  <si>
    <t>Widen 16G headway to 30 minutes</t>
  </si>
  <si>
    <t xml:space="preserve">1C </t>
  </si>
  <si>
    <t>Fair Oaks Dunn Loring</t>
  </si>
  <si>
    <t>Discontinue last w/b trip (Fairfax Circle)</t>
  </si>
  <si>
    <t xml:space="preserve">Section Subtotal  </t>
  </si>
  <si>
    <t>Route / Segment Elimination</t>
  </si>
  <si>
    <t>42</t>
  </si>
  <si>
    <t>Mt Pleasant</t>
  </si>
  <si>
    <t>Eliminate segment from McPherson Sq to 9th &amp; G</t>
  </si>
  <si>
    <t>60</t>
  </si>
  <si>
    <t>Ft Totten Petworth</t>
  </si>
  <si>
    <t>Eliminate 60.  Keep 64</t>
  </si>
  <si>
    <t>80</t>
  </si>
  <si>
    <t>Eliminate segment from McPherson Sq to Kennedy Center every other trip</t>
  </si>
  <si>
    <t>52-54</t>
  </si>
  <si>
    <t>Eliminate segment from McPherson Sq to L'Enfant Plaza every 3rd trip</t>
  </si>
  <si>
    <t>L4</t>
  </si>
  <si>
    <t>Eliminate L4.  Keep L1,2</t>
  </si>
  <si>
    <t>N3</t>
  </si>
  <si>
    <t>Eliminate N3.  Keep N2, N4, N6</t>
  </si>
  <si>
    <t>P2</t>
  </si>
  <si>
    <t>Anacostia-Eckington</t>
  </si>
  <si>
    <t>Eliminate P2.  Keep P1,6</t>
  </si>
  <si>
    <t>C8</t>
  </si>
  <si>
    <t>College Pk White Fl</t>
  </si>
  <si>
    <t>Eliminate off-peak and all day Saturday.</t>
  </si>
  <si>
    <t>J1</t>
  </si>
  <si>
    <t>Beth Silv Spr</t>
  </si>
  <si>
    <t>Eliminate segment between Medical Center Sta. and Mont Mall</t>
  </si>
  <si>
    <t>Oxon Hill Ft Wash; Bock Hill</t>
  </si>
  <si>
    <t>Reroute to Southern Ave. Sta. or Branch Ave. Sta.</t>
  </si>
  <si>
    <t>16G</t>
  </si>
  <si>
    <t>Col Hgts W-Pent City</t>
  </si>
  <si>
    <t>Discontinue; reroute all 16B trips via Pentagon City all day</t>
  </si>
  <si>
    <t>Discontinue 16H Pentagon City-Crystal City segment</t>
  </si>
  <si>
    <t>18P,R,S</t>
  </si>
  <si>
    <t>Spr Org Hunt Burke Ctr</t>
  </si>
  <si>
    <t>Cut back 18R,S to Rolling Valley Mall P&amp;R (retain 18P Pentagon- Burke Centre)</t>
  </si>
  <si>
    <t>1E</t>
  </si>
  <si>
    <t>Wilson Blvd</t>
  </si>
  <si>
    <t>Discontinue Dominion Hills loop</t>
  </si>
  <si>
    <t>23C</t>
  </si>
  <si>
    <t>McLean Crystal City</t>
  </si>
  <si>
    <t>Discontinue McLean-Langley and Walter Reed Dr./Four Mile Run Dr. segments</t>
  </si>
  <si>
    <t>2T</t>
  </si>
  <si>
    <t>Tysons Dunn Loring</t>
  </si>
  <si>
    <t>Discontinue Sunday service</t>
  </si>
  <si>
    <t>Line Elimination</t>
  </si>
  <si>
    <t>A9</t>
  </si>
  <si>
    <t>S Cap St</t>
  </si>
  <si>
    <t>Eliminate line</t>
  </si>
  <si>
    <t>H1</t>
  </si>
  <si>
    <t>Brookland-Potomac Pk</t>
  </si>
  <si>
    <t>K1</t>
  </si>
  <si>
    <t>Takoma W Reed</t>
  </si>
  <si>
    <t>M2</t>
  </si>
  <si>
    <t>Ffx Vlg Naylor Rd</t>
  </si>
  <si>
    <t>N8</t>
  </si>
  <si>
    <t>Van Ness Wesley Hgts</t>
  </si>
  <si>
    <t>V5</t>
  </si>
  <si>
    <t>Ffx Vil L'Enfant</t>
  </si>
  <si>
    <t>Various</t>
  </si>
  <si>
    <t>Eliminate 10 school lines</t>
  </si>
  <si>
    <t>B27</t>
  </si>
  <si>
    <t>Bowie New Carr</t>
  </si>
  <si>
    <t>Eliminate all service.</t>
  </si>
  <si>
    <t>B29,B31</t>
  </si>
  <si>
    <t>Crofton New Carr</t>
  </si>
  <si>
    <t>C12,C14</t>
  </si>
  <si>
    <t>Hillcrest Hgts</t>
  </si>
  <si>
    <t>Eliminate all service.  Divert H11,12 via Carriage Hill.</t>
  </si>
  <si>
    <t>13A,B</t>
  </si>
  <si>
    <t>Natl Pent DC</t>
  </si>
  <si>
    <t>Discontinue line (replaced with extension of 16F to Federal Triangle)</t>
  </si>
  <si>
    <t>15M</t>
  </si>
  <si>
    <t>GMU Tysons</t>
  </si>
  <si>
    <t>Discontinue line</t>
  </si>
  <si>
    <t>17A,B,F,M</t>
  </si>
  <si>
    <t>Kings Pk</t>
  </si>
  <si>
    <t>24T</t>
  </si>
  <si>
    <t>McLean Hamlet EFC</t>
  </si>
  <si>
    <t>3T</t>
  </si>
  <si>
    <t>Pimmit Hills</t>
  </si>
  <si>
    <t>Restructure Service</t>
  </si>
  <si>
    <t>E6/M4</t>
  </si>
  <si>
    <t>Sibley/Stadium/Nebraska Ave</t>
  </si>
  <si>
    <t>Restructure routes</t>
  </si>
  <si>
    <t>N2,4,6</t>
  </si>
  <si>
    <t>C4,C2,J5</t>
  </si>
  <si>
    <t>Grnblt/Twnbrk/Silv Spr</t>
  </si>
  <si>
    <t>Eliminate C4 and late-night C2 trips Wheaton to Twinbrook Reroute J5.</t>
  </si>
  <si>
    <t>C8,F4,F6,R2</t>
  </si>
  <si>
    <t>Restructure HYATTSVILLE service. Reroute C8, F4, F6, R2</t>
  </si>
  <si>
    <t>R12; T16,17</t>
  </si>
  <si>
    <t>Kenil/N Carr; Grnblt</t>
  </si>
  <si>
    <t>Restructure GREENBELT service.</t>
  </si>
  <si>
    <t>R3</t>
  </si>
  <si>
    <t>Grnblt/Ft Totten</t>
  </si>
  <si>
    <t>NR</t>
  </si>
  <si>
    <t>Restructure HYATTSVILLE service : Eliminate R3.</t>
  </si>
  <si>
    <t>16F</t>
  </si>
  <si>
    <t>Col Pike</t>
  </si>
  <si>
    <t>Extend to Federal Triangle via Memorial Bridge (replaces 13A,B)</t>
  </si>
  <si>
    <t>16H</t>
  </si>
  <si>
    <t>Col Hgts/Pent City</t>
  </si>
  <si>
    <t>Extend 16H to Skyline City to replace portion of 16W</t>
  </si>
  <si>
    <t>16W</t>
  </si>
  <si>
    <t>Discontinue 16W</t>
  </si>
  <si>
    <t>18P</t>
  </si>
  <si>
    <t>Reroute via Burke Centre VRE Station</t>
  </si>
  <si>
    <t>28T</t>
  </si>
  <si>
    <t>Tysons WFC</t>
  </si>
  <si>
    <t>Reroute via Idylwood Rd. loop (replaces portion of 3T); widen headway to 30 mins</t>
  </si>
  <si>
    <t>28X</t>
  </si>
  <si>
    <t>Alex Tysons</t>
  </si>
  <si>
    <t>Add 1 AM, 2 PM trips related to 3T and 28T reductions</t>
  </si>
  <si>
    <t>Eliminate Overlap with Local Service</t>
  </si>
  <si>
    <t>70</t>
  </si>
  <si>
    <t>Ga Ave 7th St</t>
  </si>
  <si>
    <t>Eliminate segment from Half &amp; O to Archives</t>
  </si>
  <si>
    <t>18E,F</t>
  </si>
  <si>
    <t>29K,N</t>
  </si>
  <si>
    <t>Alex Ffx</t>
  </si>
  <si>
    <t>Cut back from Royal St. to Landmark; operate 30 peak/60 off-peak</t>
  </si>
  <si>
    <t>29N</t>
  </si>
  <si>
    <t>Cut back from Royal St. to Landmark; retain 60 min. headway all day</t>
  </si>
  <si>
    <t>38B</t>
  </si>
  <si>
    <t>Ballston Farragut Sq</t>
  </si>
  <si>
    <t>Terminate Eastbound at Foggy Bottom Station/Washington Circle</t>
  </si>
  <si>
    <t>7A</t>
  </si>
  <si>
    <t>Lincolnia-N Fairlington</t>
  </si>
  <si>
    <t>Discontinue Landmark segment - cut back to Lincolnia &amp; Quantrell</t>
  </si>
  <si>
    <t>Fare Change (In Revenue Section)</t>
  </si>
  <si>
    <t>Reduced Holiday Service</t>
  </si>
  <si>
    <t>R/N-R</t>
  </si>
  <si>
    <t>Reduced service on MLK, Presidents, Columbus, Veterans holidays</t>
  </si>
  <si>
    <t>Reduced holiday service on 20 lines for MLKing, Presidents, Columbus, Veterans</t>
  </si>
  <si>
    <t>Weekend Late Night Service</t>
  </si>
  <si>
    <t>Eliminate all remaining late night Friday and Saturday only trips on 20 lines</t>
  </si>
  <si>
    <t>Eliminate 32 trips associated with rail hours on Friday and Saturday nights</t>
  </si>
  <si>
    <t>16E</t>
  </si>
  <si>
    <t>Columbia Pike</t>
  </si>
  <si>
    <t>Discontinue Friday night service after 110X</t>
  </si>
  <si>
    <t>Discontinue Saturday night service after 105X</t>
  </si>
  <si>
    <t>1F</t>
  </si>
  <si>
    <t>Discontinue Friday night service after 1230X</t>
  </si>
  <si>
    <t>Discontinue Saturday night service after 1200X</t>
  </si>
  <si>
    <t>Seasonal Adjustments</t>
  </si>
  <si>
    <t>Change from Wkday to supplemental Sat, on last Nov Fri +3 days, Xmas to New Years</t>
  </si>
  <si>
    <t>Service Efficiency Projects</t>
  </si>
  <si>
    <t>U8, 63, 80, 68,</t>
  </si>
  <si>
    <t>Reduce bus stops to 5 per mile on four lines</t>
  </si>
  <si>
    <t>K6</t>
  </si>
  <si>
    <t>Impact of bus stop reduction</t>
  </si>
  <si>
    <t>TOTALS</t>
  </si>
  <si>
    <t>P17 18 19; W13,14</t>
  </si>
  <si>
    <t>Metrobus System Summary - Board Approved Hearing Docket</t>
  </si>
  <si>
    <t>X1,3</t>
  </si>
  <si>
    <t>Benning Rd - Potomac Park</t>
  </si>
  <si>
    <t>Eliminate X3, keep X1 in conjunction with new X9</t>
  </si>
  <si>
    <t>Restructure off-peak and reroute N2</t>
  </si>
  <si>
    <t>H2, H3</t>
  </si>
  <si>
    <t>Crosstown Line</t>
  </si>
  <si>
    <t>Reroute service for improved performance</t>
  </si>
  <si>
    <t>Brookland-Ft Lincoln Line</t>
  </si>
  <si>
    <t>Reroute and shorten span of service</t>
  </si>
  <si>
    <t>7X,W</t>
  </si>
  <si>
    <t>7E</t>
  </si>
  <si>
    <t>7B,C</t>
  </si>
  <si>
    <t>Reduce peak frequency</t>
  </si>
  <si>
    <t>7WX, 28G,25C</t>
  </si>
  <si>
    <t>Lincolnia-N Fairlington/Skyline City</t>
  </si>
  <si>
    <t>Reconfigure routes to optimize passenger loads</t>
  </si>
  <si>
    <t>8XWZ</t>
  </si>
  <si>
    <t>Foxchase-Seminary Valley</t>
  </si>
  <si>
    <t>10A, 10B</t>
  </si>
  <si>
    <t>Hunting Towers-Pentagon</t>
  </si>
  <si>
    <t>Hunting Towers-Ballston</t>
  </si>
  <si>
    <t>10AE,9E</t>
  </si>
  <si>
    <t>Reduce midday frequency</t>
  </si>
  <si>
    <t>FY 2011 METROBUS SERVICE CHANGES</t>
  </si>
  <si>
    <t>ANNUAL PLATFORMHOURS</t>
  </si>
  <si>
    <t>ANNUAL COST</t>
  </si>
  <si>
    <t>ANNUAL PASSENGER REVENUE</t>
  </si>
  <si>
    <t>ANNUAL SUBSIDY</t>
  </si>
  <si>
    <t>CATEGORIES</t>
  </si>
  <si>
    <t>Metrobus System Totals</t>
  </si>
  <si>
    <t>Approved FY 2010 Totals</t>
  </si>
  <si>
    <t>Percent Change FY 2010 to FY 2011</t>
  </si>
  <si>
    <t>SUMMARY OF FY 2011 SERVICE CHANGES</t>
  </si>
  <si>
    <t>DISTRICT OF COLUMBIA, MARYLAND AND VIRGINIA</t>
  </si>
</sst>
</file>

<file path=xl/styles.xml><?xml version="1.0" encoding="utf-8"?>
<styleSheet xmlns="http://schemas.openxmlformats.org/spreadsheetml/2006/main">
  <numFmts count="9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&quot;$&quot;#,##0"/>
    <numFmt numFmtId="166" formatCode="0.0"/>
    <numFmt numFmtId="167" formatCode="_(* #,##0_);_(* \(#,##0\);_(* &quot;-&quot;??_);_(@_)"/>
    <numFmt numFmtId="168" formatCode="[$-409]mmmm\ d\,\ yyyy;@"/>
    <numFmt numFmtId="169" formatCode="0.0%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20"/>
      <color theme="1"/>
      <name val="Arial"/>
      <family val="2"/>
    </font>
    <font>
      <b/>
      <u/>
      <sz val="11"/>
      <color theme="1"/>
      <name val="Arial"/>
      <family val="2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3" fillId="0" borderId="0" xfId="0" applyFont="1" applyBorder="1" applyAlignment="1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1" fontId="3" fillId="0" borderId="5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wrapText="1"/>
    </xf>
    <xf numFmtId="1" fontId="3" fillId="0" borderId="2" xfId="0" applyNumberFormat="1" applyFont="1" applyFill="1" applyBorder="1" applyAlignment="1">
      <alignment horizontal="center" wrapText="1"/>
    </xf>
    <xf numFmtId="165" fontId="3" fillId="0" borderId="2" xfId="0" applyNumberFormat="1" applyFont="1" applyFill="1" applyBorder="1" applyAlignment="1">
      <alignment horizontal="center" wrapText="1"/>
    </xf>
    <xf numFmtId="165" fontId="3" fillId="0" borderId="3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1" fontId="3" fillId="0" borderId="10" xfId="0" applyNumberFormat="1" applyFont="1" applyBorder="1" applyAlignment="1">
      <alignment horizontal="center" vertical="center" wrapText="1"/>
    </xf>
    <xf numFmtId="1" fontId="3" fillId="0" borderId="7" xfId="0" applyNumberFormat="1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37" fontId="3" fillId="0" borderId="8" xfId="0" applyNumberFormat="1" applyFont="1" applyFill="1" applyBorder="1" applyAlignment="1">
      <alignment vertical="center" wrapText="1"/>
    </xf>
    <xf numFmtId="37" fontId="3" fillId="0" borderId="7" xfId="0" applyNumberFormat="1" applyFont="1" applyFill="1" applyBorder="1" applyAlignment="1">
      <alignment vertical="center" wrapText="1"/>
    </xf>
    <xf numFmtId="37" fontId="3" fillId="0" borderId="7" xfId="0" applyNumberFormat="1" applyFont="1" applyFill="1" applyBorder="1" applyAlignment="1">
      <alignment horizontal="right" vertical="center" wrapText="1"/>
    </xf>
    <xf numFmtId="37" fontId="3" fillId="0" borderId="8" xfId="1" applyNumberFormat="1" applyFont="1" applyFill="1" applyBorder="1" applyAlignment="1">
      <alignment vertical="center" wrapText="1"/>
    </xf>
    <xf numFmtId="37" fontId="3" fillId="0" borderId="7" xfId="1" applyNumberFormat="1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 wrapText="1"/>
    </xf>
    <xf numFmtId="37" fontId="3" fillId="0" borderId="13" xfId="0" applyNumberFormat="1" applyFont="1" applyFill="1" applyBorder="1" applyAlignment="1">
      <alignment vertical="center" wrapText="1"/>
    </xf>
    <xf numFmtId="37" fontId="3" fillId="0" borderId="11" xfId="0" applyNumberFormat="1" applyFont="1" applyFill="1" applyBorder="1" applyAlignment="1">
      <alignment horizontal="right" vertical="center" wrapText="1"/>
    </xf>
    <xf numFmtId="43" fontId="2" fillId="0" borderId="12" xfId="1" applyFont="1" applyBorder="1" applyAlignment="1">
      <alignment vertical="center" wrapText="1"/>
    </xf>
    <xf numFmtId="164" fontId="2" fillId="0" borderId="12" xfId="0" applyNumberFormat="1" applyFont="1" applyBorder="1" applyAlignment="1">
      <alignment vertical="center" wrapText="1"/>
    </xf>
    <xf numFmtId="37" fontId="3" fillId="0" borderId="11" xfId="0" applyNumberFormat="1" applyFont="1" applyFill="1" applyBorder="1" applyAlignment="1">
      <alignment vertical="center" wrapText="1"/>
    </xf>
    <xf numFmtId="167" fontId="3" fillId="0" borderId="7" xfId="1" applyNumberFormat="1" applyFont="1" applyFill="1" applyBorder="1" applyAlignment="1">
      <alignment vertical="center" wrapText="1"/>
    </xf>
    <xf numFmtId="37" fontId="3" fillId="0" borderId="14" xfId="0" applyNumberFormat="1" applyFont="1" applyFill="1" applyBorder="1" applyAlignment="1">
      <alignment vertical="center" wrapText="1"/>
    </xf>
    <xf numFmtId="167" fontId="3" fillId="0" borderId="11" xfId="1" applyNumberFormat="1" applyFont="1" applyFill="1" applyBorder="1" applyAlignment="1">
      <alignment vertical="center" wrapText="1"/>
    </xf>
    <xf numFmtId="0" fontId="3" fillId="0" borderId="12" xfId="0" applyFont="1" applyFill="1" applyBorder="1" applyAlignment="1">
      <alignment horizontal="left" vertical="center" wrapText="1"/>
    </xf>
    <xf numFmtId="37" fontId="3" fillId="0" borderId="13" xfId="1" applyNumberFormat="1" applyFont="1" applyFill="1" applyBorder="1" applyAlignment="1">
      <alignment vertical="center" wrapText="1"/>
    </xf>
    <xf numFmtId="37" fontId="3" fillId="0" borderId="11" xfId="1" applyNumberFormat="1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37" fontId="3" fillId="0" borderId="5" xfId="1" applyNumberFormat="1" applyFont="1" applyFill="1" applyBorder="1" applyAlignment="1">
      <alignment vertical="center" wrapText="1"/>
    </xf>
    <xf numFmtId="0" fontId="0" fillId="0" borderId="0" xfId="0" applyBorder="1" applyAlignment="1">
      <alignment horizontal="left"/>
    </xf>
    <xf numFmtId="0" fontId="3" fillId="0" borderId="22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65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Fill="1" applyBorder="1"/>
    <xf numFmtId="0" fontId="3" fillId="0" borderId="23" xfId="0" applyFont="1" applyFill="1" applyBorder="1"/>
    <xf numFmtId="0" fontId="3" fillId="0" borderId="0" xfId="0" quotePrefix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43" fontId="2" fillId="0" borderId="0" xfId="1" applyFont="1" applyBorder="1" applyAlignment="1">
      <alignment vertical="center" wrapText="1"/>
    </xf>
    <xf numFmtId="164" fontId="2" fillId="0" borderId="0" xfId="0" applyNumberFormat="1" applyFont="1" applyBorder="1" applyAlignment="1">
      <alignment vertical="center" wrapText="1"/>
    </xf>
    <xf numFmtId="164" fontId="2" fillId="0" borderId="23" xfId="0" applyNumberFormat="1" applyFont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164" fontId="2" fillId="0" borderId="25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wrapText="1"/>
    </xf>
    <xf numFmtId="1" fontId="8" fillId="0" borderId="4" xfId="0" applyNumberFormat="1" applyFont="1" applyBorder="1" applyAlignment="1">
      <alignment horizontal="center" wrapText="1"/>
    </xf>
    <xf numFmtId="165" fontId="8" fillId="0" borderId="3" xfId="0" applyNumberFormat="1" applyFont="1" applyBorder="1" applyAlignment="1">
      <alignment horizontal="center" wrapText="1"/>
    </xf>
    <xf numFmtId="165" fontId="8" fillId="0" borderId="4" xfId="0" applyNumberFormat="1" applyFont="1" applyBorder="1" applyAlignment="1">
      <alignment horizontal="center" wrapText="1"/>
    </xf>
    <xf numFmtId="0" fontId="7" fillId="0" borderId="9" xfId="0" applyFont="1" applyBorder="1" applyAlignment="1">
      <alignment horizontal="center" vertical="top" wrapText="1"/>
    </xf>
    <xf numFmtId="2" fontId="7" fillId="0" borderId="7" xfId="0" applyNumberFormat="1" applyFont="1" applyBorder="1" applyAlignment="1">
      <alignment vertical="top" wrapText="1"/>
    </xf>
    <xf numFmtId="2" fontId="7" fillId="0" borderId="0" xfId="0" applyNumberFormat="1" applyFont="1" applyBorder="1" applyAlignment="1">
      <alignment vertical="top" wrapText="1"/>
    </xf>
    <xf numFmtId="37" fontId="8" fillId="0" borderId="9" xfId="1" applyNumberFormat="1" applyFont="1" applyFill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0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8" fillId="0" borderId="4" xfId="0" applyFont="1" applyBorder="1" applyAlignment="1">
      <alignment horizontal="left" vertical="top" wrapText="1"/>
    </xf>
    <xf numFmtId="37" fontId="8" fillId="0" borderId="2" xfId="1" applyNumberFormat="1" applyFont="1" applyFill="1" applyBorder="1" applyAlignment="1">
      <alignment vertical="top" wrapText="1"/>
    </xf>
    <xf numFmtId="37" fontId="8" fillId="0" borderId="4" xfId="1" applyNumberFormat="1" applyFont="1" applyFill="1" applyBorder="1" applyAlignment="1">
      <alignment vertical="top" wrapText="1"/>
    </xf>
    <xf numFmtId="0" fontId="7" fillId="0" borderId="27" xfId="0" applyFont="1" applyBorder="1" applyAlignment="1">
      <alignment vertical="top" wrapText="1"/>
    </xf>
    <xf numFmtId="0" fontId="8" fillId="0" borderId="26" xfId="0" applyFont="1" applyBorder="1" applyAlignment="1">
      <alignment vertical="top" wrapText="1"/>
    </xf>
    <xf numFmtId="0" fontId="8" fillId="0" borderId="6" xfId="0" applyFont="1" applyBorder="1" applyAlignment="1">
      <alignment horizontal="center" wrapText="1"/>
    </xf>
    <xf numFmtId="2" fontId="7" fillId="0" borderId="23" xfId="0" applyNumberFormat="1" applyFont="1" applyBorder="1" applyAlignment="1">
      <alignment vertical="top" wrapText="1"/>
    </xf>
    <xf numFmtId="0" fontId="8" fillId="0" borderId="22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left" vertical="top" wrapText="1"/>
    </xf>
    <xf numFmtId="0" fontId="7" fillId="0" borderId="22" xfId="0" applyFont="1" applyBorder="1" applyAlignment="1">
      <alignment vertical="top" wrapText="1"/>
    </xf>
    <xf numFmtId="0" fontId="7" fillId="0" borderId="23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43" fontId="8" fillId="0" borderId="8" xfId="1" applyFont="1" applyFill="1" applyBorder="1" applyAlignment="1">
      <alignment vertical="top" wrapText="1"/>
    </xf>
    <xf numFmtId="43" fontId="8" fillId="0" borderId="5" xfId="1" applyFont="1" applyFill="1" applyBorder="1" applyAlignment="1">
      <alignment vertical="top" wrapText="1"/>
    </xf>
    <xf numFmtId="37" fontId="8" fillId="0" borderId="7" xfId="1" applyNumberFormat="1" applyFont="1" applyFill="1" applyBorder="1" applyAlignment="1">
      <alignment vertical="top" wrapText="1"/>
    </xf>
    <xf numFmtId="37" fontId="8" fillId="0" borderId="3" xfId="1" applyNumberFormat="1" applyFont="1" applyFill="1" applyBorder="1" applyAlignment="1">
      <alignment vertical="top" wrapText="1"/>
    </xf>
    <xf numFmtId="44" fontId="8" fillId="0" borderId="7" xfId="2" applyFont="1" applyFill="1" applyBorder="1" applyAlignment="1">
      <alignment vertical="top" wrapText="1"/>
    </xf>
    <xf numFmtId="44" fontId="8" fillId="0" borderId="3" xfId="2" applyFont="1" applyFill="1" applyBorder="1" applyAlignment="1">
      <alignment vertical="top" wrapText="1"/>
    </xf>
    <xf numFmtId="44" fontId="8" fillId="0" borderId="23" xfId="2" applyFont="1" applyFill="1" applyBorder="1" applyAlignment="1">
      <alignment vertical="top" wrapText="1"/>
    </xf>
    <xf numFmtId="44" fontId="8" fillId="0" borderId="6" xfId="2" applyFont="1" applyFill="1" applyBorder="1" applyAlignment="1">
      <alignment vertical="top" wrapText="1"/>
    </xf>
    <xf numFmtId="44" fontId="8" fillId="0" borderId="0" xfId="2" applyFont="1" applyFill="1" applyBorder="1" applyAlignment="1">
      <alignment vertical="top" wrapText="1"/>
    </xf>
    <xf numFmtId="44" fontId="8" fillId="0" borderId="4" xfId="2" applyFont="1" applyFill="1" applyBorder="1" applyAlignment="1">
      <alignment vertical="top" wrapText="1"/>
    </xf>
    <xf numFmtId="39" fontId="8" fillId="0" borderId="4" xfId="1" applyNumberFormat="1" applyFont="1" applyFill="1" applyBorder="1" applyAlignment="1">
      <alignment vertical="top" wrapText="1"/>
    </xf>
    <xf numFmtId="7" fontId="8" fillId="0" borderId="3" xfId="0" applyNumberFormat="1" applyFont="1" applyFill="1" applyBorder="1" applyAlignment="1">
      <alignment horizontal="right" vertical="top" wrapText="1"/>
    </xf>
    <xf numFmtId="7" fontId="8" fillId="0" borderId="4" xfId="0" applyNumberFormat="1" applyFont="1" applyFill="1" applyBorder="1" applyAlignment="1">
      <alignment horizontal="right" vertical="top" wrapText="1"/>
    </xf>
    <xf numFmtId="7" fontId="8" fillId="0" borderId="6" xfId="0" applyNumberFormat="1" applyFont="1" applyFill="1" applyBorder="1" applyAlignment="1">
      <alignment horizontal="right" vertical="top" wrapText="1"/>
    </xf>
    <xf numFmtId="169" fontId="8" fillId="0" borderId="28" xfId="3" applyNumberFormat="1" applyFont="1" applyBorder="1" applyAlignment="1">
      <alignment vertical="top" wrapText="1"/>
    </xf>
    <xf numFmtId="169" fontId="8" fillId="0" borderId="26" xfId="3" applyNumberFormat="1" applyFont="1" applyBorder="1" applyAlignment="1">
      <alignment vertical="top" wrapText="1"/>
    </xf>
    <xf numFmtId="169" fontId="8" fillId="0" borderId="29" xfId="3" applyNumberFormat="1" applyFont="1" applyBorder="1" applyAlignment="1">
      <alignment vertical="top" wrapText="1"/>
    </xf>
    <xf numFmtId="169" fontId="8" fillId="0" borderId="30" xfId="3" applyNumberFormat="1" applyFont="1" applyBorder="1" applyAlignment="1">
      <alignment vertical="top" wrapText="1"/>
    </xf>
    <xf numFmtId="167" fontId="3" fillId="0" borderId="3" xfId="1" applyNumberFormat="1" applyFont="1" applyFill="1" applyBorder="1" applyAlignment="1">
      <alignment horizontal="right" vertical="center" wrapText="1"/>
    </xf>
    <xf numFmtId="43" fontId="2" fillId="0" borderId="4" xfId="1" applyFont="1" applyBorder="1" applyAlignment="1">
      <alignment vertical="center" wrapText="1"/>
    </xf>
    <xf numFmtId="164" fontId="2" fillId="0" borderId="4" xfId="0" applyNumberFormat="1" applyFont="1" applyBorder="1" applyAlignment="1">
      <alignment vertical="center" wrapText="1"/>
    </xf>
    <xf numFmtId="164" fontId="2" fillId="0" borderId="6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center" wrapText="1"/>
    </xf>
    <xf numFmtId="0" fontId="3" fillId="0" borderId="31" xfId="0" applyFont="1" applyBorder="1" applyAlignment="1">
      <alignment horizontal="center" wrapText="1"/>
    </xf>
    <xf numFmtId="2" fontId="5" fillId="0" borderId="32" xfId="0" applyNumberFormat="1" applyFont="1" applyBorder="1" applyAlignment="1">
      <alignment horizontal="center" vertical="center" wrapText="1"/>
    </xf>
    <xf numFmtId="2" fontId="3" fillId="0" borderId="32" xfId="0" quotePrefix="1" applyNumberFormat="1" applyFont="1" applyFill="1" applyBorder="1" applyAlignment="1">
      <alignment horizontal="center" vertical="center" wrapText="1"/>
    </xf>
    <xf numFmtId="49" fontId="3" fillId="0" borderId="33" xfId="0" quotePrefix="1" applyNumberFormat="1" applyFont="1" applyFill="1" applyBorder="1" applyAlignment="1">
      <alignment horizontal="center" vertical="center" wrapText="1"/>
    </xf>
    <xf numFmtId="166" fontId="3" fillId="0" borderId="33" xfId="0" quotePrefix="1" applyNumberFormat="1" applyFont="1" applyFill="1" applyBorder="1" applyAlignment="1">
      <alignment horizontal="center" vertical="center" wrapText="1"/>
    </xf>
    <xf numFmtId="2" fontId="3" fillId="2" borderId="32" xfId="0" quotePrefix="1" applyNumberFormat="1" applyFont="1" applyFill="1" applyBorder="1" applyAlignment="1">
      <alignment horizontal="center" vertical="center" wrapText="1"/>
    </xf>
    <xf numFmtId="166" fontId="3" fillId="0" borderId="33" xfId="0" applyNumberFormat="1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2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2" fontId="5" fillId="0" borderId="18" xfId="0" applyNumberFormat="1" applyFont="1" applyBorder="1" applyAlignment="1">
      <alignment horizontal="center" vertical="center" wrapText="1"/>
    </xf>
    <xf numFmtId="2" fontId="5" fillId="0" borderId="1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8" fontId="6" fillId="0" borderId="22" xfId="0" applyNumberFormat="1" applyFont="1" applyBorder="1" applyAlignment="1">
      <alignment horizontal="center"/>
    </xf>
    <xf numFmtId="168" fontId="6" fillId="0" borderId="0" xfId="0" applyNumberFormat="1" applyFont="1" applyBorder="1" applyAlignment="1">
      <alignment horizontal="center"/>
    </xf>
    <xf numFmtId="168" fontId="6" fillId="0" borderId="23" xfId="0" applyNumberFormat="1" applyFont="1" applyBorder="1" applyAlignment="1">
      <alignment horizontal="center"/>
    </xf>
    <xf numFmtId="168" fontId="6" fillId="0" borderId="27" xfId="0" applyNumberFormat="1" applyFont="1" applyBorder="1" applyAlignment="1">
      <alignment horizontal="center"/>
    </xf>
    <xf numFmtId="168" fontId="6" fillId="0" borderId="26" xfId="0" applyNumberFormat="1" applyFont="1" applyBorder="1" applyAlignment="1">
      <alignment horizontal="center"/>
    </xf>
    <xf numFmtId="168" fontId="6" fillId="0" borderId="30" xfId="0" applyNumberFormat="1" applyFont="1" applyBorder="1" applyAlignment="1">
      <alignment horizontal="center"/>
    </xf>
    <xf numFmtId="0" fontId="9" fillId="0" borderId="20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007763\My%20Documents\My%20Documents\1%20Office%20of%20Bus%20Planning\4%20Budget\FY%202011%20Service%20Plan\DGM%20Submissions\Final%20Plan%20FY11%20Cuts-all%20jurisdictions%202010%20Jan%200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etails All States"/>
      <sheetName val="Summary"/>
      <sheetName val="Sheet4"/>
      <sheetName val="Sheet5"/>
      <sheetName val="Sheet6"/>
      <sheetName val="Sheet8"/>
      <sheetName val="Sheet9"/>
      <sheetName val="Sheet10"/>
    </sheetNames>
    <sheetDataSet>
      <sheetData sheetId="0">
        <row r="5">
          <cell r="E5" t="str">
            <v>Headway  Change / Trip Elimination</v>
          </cell>
          <cell r="J5" t="str">
            <v>Fare Change (In Revenue Section)</v>
          </cell>
        </row>
        <row r="6">
          <cell r="E6" t="str">
            <v>Route / Segment Elimination</v>
          </cell>
          <cell r="J6" t="str">
            <v>Reduced Holiday Service</v>
          </cell>
        </row>
        <row r="7">
          <cell r="E7" t="str">
            <v>Line Elimination</v>
          </cell>
          <cell r="J7" t="str">
            <v>Weekend Late Night Service</v>
          </cell>
        </row>
        <row r="8">
          <cell r="E8" t="str">
            <v>Restructure Service</v>
          </cell>
          <cell r="J8" t="str">
            <v>Seasonal Adjustments</v>
          </cell>
        </row>
        <row r="9">
          <cell r="E9" t="str">
            <v>Eliminate Overlap with Local Service</v>
          </cell>
          <cell r="J9" t="str">
            <v>Impact of Bus Stop Reduction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7"/>
  <sheetViews>
    <sheetView zoomScaleNormal="100" zoomScaleSheetLayoutView="78" workbookViewId="0">
      <selection activeCell="A4" sqref="A4:M4"/>
    </sheetView>
  </sheetViews>
  <sheetFormatPr defaultRowHeight="15"/>
  <cols>
    <col min="1" max="1" width="6.5703125" bestFit="1" customWidth="1"/>
    <col min="2" max="2" width="10.28515625" customWidth="1"/>
    <col min="3" max="3" width="26.85546875" bestFit="1" customWidth="1"/>
    <col min="4" max="4" width="5.5703125" bestFit="1" customWidth="1"/>
    <col min="5" max="5" width="6.7109375" customWidth="1"/>
    <col min="6" max="6" width="45.7109375" customWidth="1"/>
    <col min="7" max="7" width="9.28515625" bestFit="1" customWidth="1"/>
    <col min="8" max="8" width="11" hidden="1" customWidth="1"/>
    <col min="9" max="9" width="7.28515625" hidden="1" customWidth="1"/>
    <col min="10" max="10" width="9.85546875" customWidth="1"/>
    <col min="11" max="13" width="9.7109375" customWidth="1"/>
  </cols>
  <sheetData>
    <row r="1" spans="1:13" ht="26.25">
      <c r="A1" s="127" t="s">
        <v>325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9"/>
    </row>
    <row r="2" spans="1:13" ht="26.25">
      <c r="A2" s="140" t="s">
        <v>326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2"/>
    </row>
    <row r="3" spans="1:13" ht="26.25">
      <c r="A3" s="130" t="s">
        <v>292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2"/>
    </row>
    <row r="4" spans="1:13" ht="20.25">
      <c r="A4" s="143">
        <v>40241</v>
      </c>
      <c r="B4" s="144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5"/>
    </row>
    <row r="5" spans="1:13" ht="15.75" thickBot="1">
      <c r="A5" s="52"/>
      <c r="B5" s="53"/>
      <c r="C5" s="53"/>
      <c r="D5" s="53"/>
      <c r="E5" s="54"/>
      <c r="F5" s="51"/>
      <c r="G5" s="54"/>
      <c r="H5" s="1"/>
      <c r="I5" s="54"/>
      <c r="J5" s="55"/>
      <c r="K5" s="56"/>
      <c r="L5" s="57"/>
      <c r="M5" s="58"/>
    </row>
    <row r="6" spans="1:13" ht="52.15" customHeight="1" thickBot="1">
      <c r="A6" s="116" t="s">
        <v>0</v>
      </c>
      <c r="B6" s="115" t="s">
        <v>1</v>
      </c>
      <c r="C6" s="3"/>
      <c r="D6" s="2" t="s">
        <v>2</v>
      </c>
      <c r="E6" s="2" t="s">
        <v>3</v>
      </c>
      <c r="F6" s="4" t="s">
        <v>4</v>
      </c>
      <c r="G6" s="2" t="s">
        <v>5</v>
      </c>
      <c r="H6" s="5" t="s">
        <v>6</v>
      </c>
      <c r="I6" s="6" t="s">
        <v>7</v>
      </c>
      <c r="J6" s="7" t="s">
        <v>8</v>
      </c>
      <c r="K6" s="8" t="s">
        <v>9</v>
      </c>
      <c r="L6" s="9" t="s">
        <v>10</v>
      </c>
      <c r="M6" s="10" t="s">
        <v>11</v>
      </c>
    </row>
    <row r="7" spans="1:13">
      <c r="A7" s="117">
        <v>1</v>
      </c>
      <c r="B7" s="138" t="s">
        <v>12</v>
      </c>
      <c r="C7" s="139"/>
      <c r="D7" s="11"/>
      <c r="E7" s="12"/>
      <c r="F7" s="13"/>
      <c r="G7" s="14"/>
      <c r="H7" s="15"/>
      <c r="I7" s="16"/>
      <c r="J7" s="135" t="s">
        <v>13</v>
      </c>
      <c r="K7" s="136"/>
      <c r="L7" s="136"/>
      <c r="M7" s="137"/>
    </row>
    <row r="8" spans="1:13">
      <c r="A8" s="118">
        <v>1.01</v>
      </c>
      <c r="B8" s="59" t="s">
        <v>14</v>
      </c>
      <c r="C8" s="60" t="s">
        <v>15</v>
      </c>
      <c r="D8" s="17" t="s">
        <v>16</v>
      </c>
      <c r="E8" s="18" t="s">
        <v>17</v>
      </c>
      <c r="F8" s="60" t="s">
        <v>18</v>
      </c>
      <c r="G8" s="19" t="s">
        <v>19</v>
      </c>
      <c r="H8" s="20">
        <v>-2065.5</v>
      </c>
      <c r="I8" s="21">
        <v>0</v>
      </c>
      <c r="J8" s="61">
        <v>3.70976709375E-2</v>
      </c>
      <c r="K8" s="62">
        <v>0.19785424500000001</v>
      </c>
      <c r="L8" s="62">
        <v>2.967813675E-2</v>
      </c>
      <c r="M8" s="63">
        <v>0.16817610825000001</v>
      </c>
    </row>
    <row r="9" spans="1:13">
      <c r="A9" s="118">
        <v>1.02</v>
      </c>
      <c r="B9" s="59" t="s">
        <v>14</v>
      </c>
      <c r="C9" s="60" t="s">
        <v>15</v>
      </c>
      <c r="D9" s="17" t="s">
        <v>16</v>
      </c>
      <c r="E9" s="18" t="s">
        <v>17</v>
      </c>
      <c r="F9" s="60" t="s">
        <v>20</v>
      </c>
      <c r="G9" s="19" t="s">
        <v>21</v>
      </c>
      <c r="H9" s="20">
        <v>-169.60000000000002</v>
      </c>
      <c r="I9" s="21">
        <v>0</v>
      </c>
      <c r="J9" s="61">
        <v>3.0461220000000009E-3</v>
      </c>
      <c r="K9" s="62">
        <v>1.6245984000000005E-2</v>
      </c>
      <c r="L9" s="62">
        <v>2.4368976000000006E-3</v>
      </c>
      <c r="M9" s="63">
        <v>1.3809086400000004E-2</v>
      </c>
    </row>
    <row r="10" spans="1:13">
      <c r="A10" s="118">
        <v>1.03</v>
      </c>
      <c r="B10" s="59" t="s">
        <v>22</v>
      </c>
      <c r="C10" s="59" t="s">
        <v>23</v>
      </c>
      <c r="D10" s="17" t="s">
        <v>16</v>
      </c>
      <c r="E10" s="18" t="s">
        <v>17</v>
      </c>
      <c r="F10" s="60" t="s">
        <v>24</v>
      </c>
      <c r="G10" s="19" t="s">
        <v>19</v>
      </c>
      <c r="H10" s="20">
        <v>-1173</v>
      </c>
      <c r="I10" s="21">
        <v>0</v>
      </c>
      <c r="J10" s="61">
        <v>2.1067813125000001E-2</v>
      </c>
      <c r="K10" s="62">
        <v>0.11236167000000001</v>
      </c>
      <c r="L10" s="62">
        <v>1.6854250500000001E-2</v>
      </c>
      <c r="M10" s="63">
        <v>9.5507419500000024E-2</v>
      </c>
    </row>
    <row r="11" spans="1:13">
      <c r="A11" s="118">
        <v>1.04</v>
      </c>
      <c r="B11" s="59" t="s">
        <v>25</v>
      </c>
      <c r="C11" s="59" t="s">
        <v>26</v>
      </c>
      <c r="D11" s="17" t="s">
        <v>16</v>
      </c>
      <c r="E11" s="18" t="s">
        <v>17</v>
      </c>
      <c r="F11" s="60" t="s">
        <v>27</v>
      </c>
      <c r="G11" s="19" t="s">
        <v>28</v>
      </c>
      <c r="H11" s="20">
        <v>-2017</v>
      </c>
      <c r="I11" s="21">
        <v>0</v>
      </c>
      <c r="J11" s="61">
        <v>3.6226580625000004E-2</v>
      </c>
      <c r="K11" s="62">
        <v>0.19320843000000001</v>
      </c>
      <c r="L11" s="62">
        <v>2.8981264500000003E-2</v>
      </c>
      <c r="M11" s="63">
        <v>0.16422716550000002</v>
      </c>
    </row>
    <row r="12" spans="1:13">
      <c r="A12" s="118">
        <v>1.05</v>
      </c>
      <c r="B12" s="59" t="s">
        <v>29</v>
      </c>
      <c r="C12" s="59" t="s">
        <v>30</v>
      </c>
      <c r="D12" s="17" t="s">
        <v>16</v>
      </c>
      <c r="E12" s="18" t="s">
        <v>17</v>
      </c>
      <c r="F12" s="60" t="s">
        <v>31</v>
      </c>
      <c r="G12" s="19" t="s">
        <v>19</v>
      </c>
      <c r="H12" s="20">
        <v>-3621</v>
      </c>
      <c r="I12" s="21">
        <v>-2</v>
      </c>
      <c r="J12" s="61">
        <v>6.5035423125000005E-2</v>
      </c>
      <c r="K12" s="62">
        <v>0.34685559000000005</v>
      </c>
      <c r="L12" s="62">
        <v>5.2028338500000007E-2</v>
      </c>
      <c r="M12" s="63">
        <v>0.2948272515</v>
      </c>
    </row>
    <row r="13" spans="1:13">
      <c r="A13" s="118">
        <v>1.06</v>
      </c>
      <c r="B13" s="59" t="s">
        <v>32</v>
      </c>
      <c r="C13" s="59" t="s">
        <v>33</v>
      </c>
      <c r="D13" s="17" t="s">
        <v>16</v>
      </c>
      <c r="E13" s="18" t="s">
        <v>17</v>
      </c>
      <c r="F13" s="60" t="s">
        <v>31</v>
      </c>
      <c r="G13" s="19" t="s">
        <v>19</v>
      </c>
      <c r="H13" s="20">
        <v>-459</v>
      </c>
      <c r="I13" s="21">
        <v>-1</v>
      </c>
      <c r="J13" s="61">
        <v>8.2439268749999999E-3</v>
      </c>
      <c r="K13" s="62">
        <v>4.3967609999999997E-2</v>
      </c>
      <c r="L13" s="62">
        <v>6.5951414999999994E-3</v>
      </c>
      <c r="M13" s="63">
        <v>3.7372468500000006E-2</v>
      </c>
    </row>
    <row r="14" spans="1:13">
      <c r="A14" s="118">
        <v>1.07</v>
      </c>
      <c r="B14" s="59" t="s">
        <v>34</v>
      </c>
      <c r="C14" s="59" t="s">
        <v>35</v>
      </c>
      <c r="D14" s="17" t="s">
        <v>16</v>
      </c>
      <c r="E14" s="18" t="s">
        <v>17</v>
      </c>
      <c r="F14" s="60" t="s">
        <v>31</v>
      </c>
      <c r="G14" s="19" t="s">
        <v>19</v>
      </c>
      <c r="H14" s="20">
        <v>-1785</v>
      </c>
      <c r="I14" s="21">
        <v>-1</v>
      </c>
      <c r="J14" s="61">
        <v>3.2059715624999999E-2</v>
      </c>
      <c r="K14" s="62">
        <v>0.17098515000000003</v>
      </c>
      <c r="L14" s="62">
        <v>2.5647772500000002E-2</v>
      </c>
      <c r="M14" s="63">
        <v>0.14533737750000003</v>
      </c>
    </row>
    <row r="15" spans="1:13">
      <c r="A15" s="118">
        <v>1.08</v>
      </c>
      <c r="B15" s="59" t="s">
        <v>36</v>
      </c>
      <c r="C15" s="59" t="s">
        <v>37</v>
      </c>
      <c r="D15" s="17" t="s">
        <v>16</v>
      </c>
      <c r="E15" s="18" t="s">
        <v>17</v>
      </c>
      <c r="F15" s="60" t="s">
        <v>31</v>
      </c>
      <c r="G15" s="19" t="s">
        <v>19</v>
      </c>
      <c r="H15" s="20">
        <v>-2295</v>
      </c>
      <c r="I15" s="21">
        <v>-1</v>
      </c>
      <c r="J15" s="61">
        <v>4.1219634375000001E-2</v>
      </c>
      <c r="K15" s="62">
        <v>0.21983805000000001</v>
      </c>
      <c r="L15" s="62">
        <v>3.2975707500000007E-2</v>
      </c>
      <c r="M15" s="63">
        <v>0.18686234250000003</v>
      </c>
    </row>
    <row r="16" spans="1:13">
      <c r="A16" s="118">
        <v>1.0900000000000001</v>
      </c>
      <c r="B16" s="60" t="s">
        <v>38</v>
      </c>
      <c r="C16" s="60" t="s">
        <v>39</v>
      </c>
      <c r="D16" s="17" t="s">
        <v>16</v>
      </c>
      <c r="E16" s="18" t="s">
        <v>40</v>
      </c>
      <c r="F16" s="60" t="s">
        <v>31</v>
      </c>
      <c r="G16" s="19" t="s">
        <v>19</v>
      </c>
      <c r="H16" s="20">
        <v>-943.5</v>
      </c>
      <c r="I16" s="21">
        <v>-1</v>
      </c>
      <c r="J16" s="61">
        <v>1.69458496875E-2</v>
      </c>
      <c r="K16" s="62">
        <v>9.0377865000000002E-2</v>
      </c>
      <c r="L16" s="62">
        <v>1.3556679750000002E-2</v>
      </c>
      <c r="M16" s="63">
        <v>7.6821185250000007E-2</v>
      </c>
    </row>
    <row r="17" spans="1:13" ht="25.5">
      <c r="A17" s="118">
        <v>1.1000000000000001</v>
      </c>
      <c r="B17" s="60" t="s">
        <v>41</v>
      </c>
      <c r="C17" s="60" t="s">
        <v>42</v>
      </c>
      <c r="D17" s="17" t="s">
        <v>16</v>
      </c>
      <c r="E17" s="18" t="s">
        <v>17</v>
      </c>
      <c r="F17" s="60" t="s">
        <v>43</v>
      </c>
      <c r="G17" s="19" t="s">
        <v>44</v>
      </c>
      <c r="H17" s="20">
        <v>-2588.5</v>
      </c>
      <c r="I17" s="21">
        <v>-1</v>
      </c>
      <c r="J17" s="61">
        <v>4.649107781249999E-2</v>
      </c>
      <c r="K17" s="62">
        <v>0.24795241500000001</v>
      </c>
      <c r="L17" s="62">
        <v>3.719286225E-2</v>
      </c>
      <c r="M17" s="63">
        <v>0.21075955275</v>
      </c>
    </row>
    <row r="18" spans="1:13">
      <c r="A18" s="118">
        <v>1.1100000000000001</v>
      </c>
      <c r="B18" s="60" t="s">
        <v>45</v>
      </c>
      <c r="C18" s="60" t="s">
        <v>46</v>
      </c>
      <c r="D18" s="17" t="s">
        <v>16</v>
      </c>
      <c r="E18" s="18" t="s">
        <v>17</v>
      </c>
      <c r="F18" s="60" t="s">
        <v>31</v>
      </c>
      <c r="G18" s="19" t="s">
        <v>19</v>
      </c>
      <c r="H18" s="20">
        <v>-357</v>
      </c>
      <c r="I18" s="21">
        <v>-1</v>
      </c>
      <c r="J18" s="61">
        <v>6.4119431249999989E-3</v>
      </c>
      <c r="K18" s="62">
        <v>3.4197029999999996E-2</v>
      </c>
      <c r="L18" s="62">
        <v>5.1295544999999994E-3</v>
      </c>
      <c r="M18" s="63">
        <v>2.9067475500000002E-2</v>
      </c>
    </row>
    <row r="19" spans="1:13">
      <c r="A19" s="118">
        <v>1.1200000000000001</v>
      </c>
      <c r="B19" s="60" t="s">
        <v>47</v>
      </c>
      <c r="C19" s="60" t="s">
        <v>48</v>
      </c>
      <c r="D19" s="17" t="s">
        <v>16</v>
      </c>
      <c r="E19" s="18" t="s">
        <v>40</v>
      </c>
      <c r="F19" s="60" t="s">
        <v>24</v>
      </c>
      <c r="G19" s="19" t="s">
        <v>19</v>
      </c>
      <c r="H19" s="20">
        <v>-1402.5</v>
      </c>
      <c r="I19" s="21"/>
      <c r="J19" s="61">
        <v>2.5189776562499998E-2</v>
      </c>
      <c r="K19" s="62">
        <v>0.13434547499999999</v>
      </c>
      <c r="L19" s="62">
        <v>2.015182125E-2</v>
      </c>
      <c r="M19" s="63">
        <v>0.11419365375</v>
      </c>
    </row>
    <row r="20" spans="1:13">
      <c r="A20" s="118">
        <v>1.1300000000000001</v>
      </c>
      <c r="B20" s="60" t="s">
        <v>49</v>
      </c>
      <c r="C20" s="60" t="s">
        <v>50</v>
      </c>
      <c r="D20" s="17" t="s">
        <v>16</v>
      </c>
      <c r="E20" s="18" t="s">
        <v>40</v>
      </c>
      <c r="F20" s="60" t="s">
        <v>31</v>
      </c>
      <c r="G20" s="19" t="s">
        <v>19</v>
      </c>
      <c r="H20" s="20">
        <v>-1147.5</v>
      </c>
      <c r="I20" s="21"/>
      <c r="J20" s="61">
        <v>2.0609817187500001E-2</v>
      </c>
      <c r="K20" s="62">
        <v>0.109919025</v>
      </c>
      <c r="L20" s="62">
        <v>1.6487853750000003E-2</v>
      </c>
      <c r="M20" s="63">
        <v>9.3431171250000014E-2</v>
      </c>
    </row>
    <row r="21" spans="1:13">
      <c r="A21" s="118">
        <v>1.1400000000000001</v>
      </c>
      <c r="B21" s="60" t="s">
        <v>51</v>
      </c>
      <c r="C21" s="60" t="s">
        <v>52</v>
      </c>
      <c r="D21" s="17" t="s">
        <v>16</v>
      </c>
      <c r="E21" s="18" t="s">
        <v>17</v>
      </c>
      <c r="F21" s="60" t="s">
        <v>31</v>
      </c>
      <c r="G21" s="19" t="s">
        <v>19</v>
      </c>
      <c r="H21" s="20">
        <v>-2091</v>
      </c>
      <c r="I21" s="21">
        <v>-2</v>
      </c>
      <c r="J21" s="61">
        <v>3.7555666875000004E-2</v>
      </c>
      <c r="K21" s="62">
        <v>0.20029689000000001</v>
      </c>
      <c r="L21" s="62">
        <v>3.0044533500000001E-2</v>
      </c>
      <c r="M21" s="63">
        <v>0.17025235650000003</v>
      </c>
    </row>
    <row r="22" spans="1:13">
      <c r="A22" s="118">
        <v>1.1500000000000001</v>
      </c>
      <c r="B22" s="60" t="s">
        <v>53</v>
      </c>
      <c r="C22" s="60" t="s">
        <v>54</v>
      </c>
      <c r="D22" s="17" t="s">
        <v>16</v>
      </c>
      <c r="E22" s="18" t="s">
        <v>17</v>
      </c>
      <c r="F22" s="60" t="s">
        <v>55</v>
      </c>
      <c r="G22" s="19" t="s">
        <v>21</v>
      </c>
      <c r="H22" s="20">
        <v>-519.40000000000009</v>
      </c>
      <c r="I22" s="21"/>
      <c r="J22" s="61">
        <v>9.3287486250000027E-3</v>
      </c>
      <c r="K22" s="62">
        <v>4.9753326000000014E-2</v>
      </c>
      <c r="L22" s="62">
        <v>7.4629989000000027E-3</v>
      </c>
      <c r="M22" s="63">
        <v>4.2290327100000011E-2</v>
      </c>
    </row>
    <row r="23" spans="1:13">
      <c r="A23" s="118">
        <v>1.1600000000000001</v>
      </c>
      <c r="B23" s="60" t="s">
        <v>56</v>
      </c>
      <c r="C23" s="60" t="s">
        <v>57</v>
      </c>
      <c r="D23" s="17" t="s">
        <v>16</v>
      </c>
      <c r="E23" s="18" t="s">
        <v>40</v>
      </c>
      <c r="F23" s="60" t="s">
        <v>31</v>
      </c>
      <c r="G23" s="19" t="s">
        <v>19</v>
      </c>
      <c r="H23" s="20">
        <v>-612</v>
      </c>
      <c r="I23" s="21">
        <v>-1</v>
      </c>
      <c r="J23" s="61">
        <v>1.0991902499999999E-2</v>
      </c>
      <c r="K23" s="62">
        <v>5.8623480000000006E-2</v>
      </c>
      <c r="L23" s="62">
        <v>8.7935220000000015E-3</v>
      </c>
      <c r="M23" s="63">
        <v>4.9829958000000001E-2</v>
      </c>
    </row>
    <row r="24" spans="1:13">
      <c r="A24" s="118">
        <v>1.1700000000000002</v>
      </c>
      <c r="B24" s="60" t="s">
        <v>58</v>
      </c>
      <c r="C24" s="60" t="s">
        <v>59</v>
      </c>
      <c r="D24" s="17" t="s">
        <v>16</v>
      </c>
      <c r="E24" s="18" t="s">
        <v>17</v>
      </c>
      <c r="F24" s="60" t="s">
        <v>55</v>
      </c>
      <c r="G24" s="19" t="s">
        <v>21</v>
      </c>
      <c r="H24" s="20">
        <v>-768.5</v>
      </c>
      <c r="I24" s="21"/>
      <c r="J24" s="61">
        <v>1.3802740312500001E-2</v>
      </c>
      <c r="K24" s="62">
        <v>7.3614615000000008E-2</v>
      </c>
      <c r="L24" s="62">
        <v>1.1042192250000001E-2</v>
      </c>
      <c r="M24" s="63">
        <v>6.2572422750000009E-2</v>
      </c>
    </row>
    <row r="25" spans="1:13">
      <c r="A25" s="118">
        <v>1.1800000000000002</v>
      </c>
      <c r="B25" s="60" t="s">
        <v>60</v>
      </c>
      <c r="C25" s="60" t="s">
        <v>61</v>
      </c>
      <c r="D25" s="17" t="s">
        <v>16</v>
      </c>
      <c r="E25" s="18" t="s">
        <v>40</v>
      </c>
      <c r="F25" s="60" t="s">
        <v>62</v>
      </c>
      <c r="G25" s="19" t="s">
        <v>63</v>
      </c>
      <c r="H25" s="20">
        <v>-1476</v>
      </c>
      <c r="I25" s="21"/>
      <c r="J25" s="61">
        <v>2.6509882499999995E-2</v>
      </c>
      <c r="K25" s="62">
        <v>0.14138604000000002</v>
      </c>
      <c r="L25" s="62">
        <v>2.1207905999999999E-2</v>
      </c>
      <c r="M25" s="63">
        <v>0.12017813400000001</v>
      </c>
    </row>
    <row r="26" spans="1:13" ht="25.5">
      <c r="A26" s="118">
        <v>1.1900000000000002</v>
      </c>
      <c r="B26" s="60" t="s">
        <v>64</v>
      </c>
      <c r="C26" s="60" t="s">
        <v>65</v>
      </c>
      <c r="D26" s="17" t="s">
        <v>66</v>
      </c>
      <c r="E26" s="18" t="s">
        <v>17</v>
      </c>
      <c r="F26" s="60" t="s">
        <v>67</v>
      </c>
      <c r="G26" s="19" t="s">
        <v>19</v>
      </c>
      <c r="H26" s="20">
        <v>-1404.21</v>
      </c>
      <c r="I26" s="21">
        <v>-1</v>
      </c>
      <c r="J26" s="61">
        <v>2.5220489231249997E-2</v>
      </c>
      <c r="K26" s="62">
        <v>0.1345092759</v>
      </c>
      <c r="L26" s="62">
        <v>2.0176391384999999E-2</v>
      </c>
      <c r="M26" s="63">
        <v>0.11433288451500001</v>
      </c>
    </row>
    <row r="27" spans="1:13" ht="25.5">
      <c r="A27" s="118">
        <v>1.2000000000000002</v>
      </c>
      <c r="B27" s="60" t="s">
        <v>68</v>
      </c>
      <c r="C27" s="60" t="s">
        <v>69</v>
      </c>
      <c r="D27" s="17" t="s">
        <v>66</v>
      </c>
      <c r="E27" s="18" t="s">
        <v>40</v>
      </c>
      <c r="F27" s="60" t="s">
        <v>70</v>
      </c>
      <c r="G27" s="19" t="s">
        <v>19</v>
      </c>
      <c r="H27" s="20">
        <v>-127.5</v>
      </c>
      <c r="I27" s="22">
        <v>0</v>
      </c>
      <c r="J27" s="61">
        <v>2.2899796875000002E-3</v>
      </c>
      <c r="K27" s="62">
        <v>1.2213225000000001E-2</v>
      </c>
      <c r="L27" s="62">
        <v>1.8319837500000002E-3</v>
      </c>
      <c r="M27" s="63">
        <v>1.0381241250000001E-2</v>
      </c>
    </row>
    <row r="28" spans="1:13" ht="25.5">
      <c r="A28" s="118">
        <v>1.2100000000000002</v>
      </c>
      <c r="B28" s="60" t="s">
        <v>71</v>
      </c>
      <c r="C28" s="60" t="s">
        <v>72</v>
      </c>
      <c r="D28" s="17" t="s">
        <v>66</v>
      </c>
      <c r="E28" s="18" t="s">
        <v>17</v>
      </c>
      <c r="F28" s="60" t="s">
        <v>73</v>
      </c>
      <c r="G28" s="19" t="s">
        <v>19</v>
      </c>
      <c r="H28" s="20">
        <v>-191.25</v>
      </c>
      <c r="I28" s="22">
        <v>0</v>
      </c>
      <c r="J28" s="61">
        <v>3.4349695312499997E-3</v>
      </c>
      <c r="K28" s="62">
        <v>1.8319837500000002E-2</v>
      </c>
      <c r="L28" s="62">
        <v>2.7479756249999998E-3</v>
      </c>
      <c r="M28" s="63">
        <v>1.5571861875000002E-2</v>
      </c>
    </row>
    <row r="29" spans="1:13">
      <c r="A29" s="118">
        <v>1.2200000000000002</v>
      </c>
      <c r="B29" s="60" t="s">
        <v>74</v>
      </c>
      <c r="C29" s="60" t="s">
        <v>75</v>
      </c>
      <c r="D29" s="17" t="s">
        <v>66</v>
      </c>
      <c r="E29" s="18" t="s">
        <v>40</v>
      </c>
      <c r="F29" s="60" t="s">
        <v>76</v>
      </c>
      <c r="G29" s="19" t="s">
        <v>19</v>
      </c>
      <c r="H29" s="20">
        <v>-390.15</v>
      </c>
      <c r="I29" s="22">
        <v>0</v>
      </c>
      <c r="J29" s="61">
        <v>7.0073378437499993E-3</v>
      </c>
      <c r="K29" s="62">
        <v>3.7372468500000006E-2</v>
      </c>
      <c r="L29" s="62">
        <v>5.605870275E-3</v>
      </c>
      <c r="M29" s="63">
        <v>3.1766598225000005E-2</v>
      </c>
    </row>
    <row r="30" spans="1:13" ht="25.5">
      <c r="A30" s="118">
        <v>1.2300000000000002</v>
      </c>
      <c r="B30" s="60" t="s">
        <v>77</v>
      </c>
      <c r="C30" s="60" t="s">
        <v>78</v>
      </c>
      <c r="D30" s="17" t="s">
        <v>66</v>
      </c>
      <c r="E30" s="18" t="s">
        <v>17</v>
      </c>
      <c r="F30" s="60" t="s">
        <v>79</v>
      </c>
      <c r="G30" s="19" t="s">
        <v>19</v>
      </c>
      <c r="H30" s="20">
        <v>-152.25</v>
      </c>
      <c r="I30" s="22">
        <v>0</v>
      </c>
      <c r="J30" s="61">
        <v>2.7345051562499998E-3</v>
      </c>
      <c r="K30" s="62">
        <v>1.4584027500000001E-2</v>
      </c>
      <c r="L30" s="62">
        <v>2.187604125E-3</v>
      </c>
      <c r="M30" s="63">
        <v>1.2396423375E-2</v>
      </c>
    </row>
    <row r="31" spans="1:13">
      <c r="A31" s="118">
        <v>1.2400000000000002</v>
      </c>
      <c r="B31" s="60" t="s">
        <v>80</v>
      </c>
      <c r="C31" s="60" t="s">
        <v>81</v>
      </c>
      <c r="D31" s="17" t="s">
        <v>66</v>
      </c>
      <c r="E31" s="18" t="s">
        <v>17</v>
      </c>
      <c r="F31" s="60" t="s">
        <v>82</v>
      </c>
      <c r="G31" s="19" t="s">
        <v>83</v>
      </c>
      <c r="H31" s="20">
        <v>-298.95999999999998</v>
      </c>
      <c r="I31" s="22">
        <v>0</v>
      </c>
      <c r="J31" s="61">
        <v>5.3695084499999993E-3</v>
      </c>
      <c r="K31" s="62">
        <v>2.86373784E-2</v>
      </c>
      <c r="L31" s="62">
        <v>4.29560676E-3</v>
      </c>
      <c r="M31" s="63">
        <v>2.4341771640000003E-2</v>
      </c>
    </row>
    <row r="32" spans="1:13">
      <c r="A32" s="118">
        <v>1.2500000000000002</v>
      </c>
      <c r="B32" s="60" t="s">
        <v>84</v>
      </c>
      <c r="C32" s="60" t="s">
        <v>85</v>
      </c>
      <c r="D32" s="17" t="s">
        <v>66</v>
      </c>
      <c r="E32" s="18" t="s">
        <v>40</v>
      </c>
      <c r="F32" s="60" t="s">
        <v>86</v>
      </c>
      <c r="G32" s="19" t="s">
        <v>19</v>
      </c>
      <c r="H32" s="20">
        <v>-395.25</v>
      </c>
      <c r="I32" s="22">
        <v>0</v>
      </c>
      <c r="J32" s="61">
        <v>7.0989370312500005E-3</v>
      </c>
      <c r="K32" s="62">
        <v>3.7860997500000007E-2</v>
      </c>
      <c r="L32" s="62">
        <v>5.6791496250000011E-3</v>
      </c>
      <c r="M32" s="63">
        <v>3.2181847875000003E-2</v>
      </c>
    </row>
    <row r="33" spans="1:13" ht="25.5">
      <c r="A33" s="118">
        <v>1.2600000000000002</v>
      </c>
      <c r="B33" s="60" t="s">
        <v>87</v>
      </c>
      <c r="C33" s="60" t="s">
        <v>88</v>
      </c>
      <c r="D33" s="17" t="s">
        <v>66</v>
      </c>
      <c r="E33" s="18" t="s">
        <v>40</v>
      </c>
      <c r="F33" s="60" t="s">
        <v>89</v>
      </c>
      <c r="G33" s="19" t="s">
        <v>19</v>
      </c>
      <c r="H33" s="20">
        <v>0</v>
      </c>
      <c r="I33" s="21"/>
      <c r="J33" s="61">
        <v>0</v>
      </c>
      <c r="K33" s="62">
        <v>0</v>
      </c>
      <c r="L33" s="62">
        <v>0</v>
      </c>
      <c r="M33" s="63">
        <v>0</v>
      </c>
    </row>
    <row r="34" spans="1:13">
      <c r="A34" s="118">
        <v>1.2700000000000002</v>
      </c>
      <c r="B34" s="60" t="s">
        <v>90</v>
      </c>
      <c r="C34" s="60" t="s">
        <v>91</v>
      </c>
      <c r="D34" s="17" t="s">
        <v>66</v>
      </c>
      <c r="E34" s="18" t="s">
        <v>17</v>
      </c>
      <c r="F34" s="60" t="s">
        <v>92</v>
      </c>
      <c r="G34" s="19" t="s">
        <v>28</v>
      </c>
      <c r="H34" s="20">
        <v>-232.09</v>
      </c>
      <c r="I34" s="22">
        <v>0</v>
      </c>
      <c r="J34" s="61">
        <v>4.1684814562499995E-3</v>
      </c>
      <c r="K34" s="62">
        <v>2.2231901100000003E-2</v>
      </c>
      <c r="L34" s="62">
        <v>3.334785165E-3</v>
      </c>
      <c r="M34" s="63">
        <v>1.8897115935E-2</v>
      </c>
    </row>
    <row r="35" spans="1:13">
      <c r="A35" s="118">
        <v>1.2800000000000002</v>
      </c>
      <c r="B35" s="64" t="s">
        <v>93</v>
      </c>
      <c r="C35" s="60" t="s">
        <v>94</v>
      </c>
      <c r="D35" s="17" t="s">
        <v>66</v>
      </c>
      <c r="E35" s="18" t="s">
        <v>17</v>
      </c>
      <c r="F35" s="60" t="s">
        <v>86</v>
      </c>
      <c r="G35" s="19" t="s">
        <v>19</v>
      </c>
      <c r="H35" s="20">
        <v>-311.09999999999997</v>
      </c>
      <c r="I35" s="22">
        <v>0</v>
      </c>
      <c r="J35" s="61">
        <v>5.5875504374999999E-3</v>
      </c>
      <c r="K35" s="62">
        <v>2.9800269000000001E-2</v>
      </c>
      <c r="L35" s="62">
        <v>4.4700403500000001E-3</v>
      </c>
      <c r="M35" s="63">
        <v>2.5330228650000002E-2</v>
      </c>
    </row>
    <row r="36" spans="1:13" ht="25.5">
      <c r="A36" s="118">
        <v>1.2900000000000003</v>
      </c>
      <c r="B36" s="60" t="s">
        <v>95</v>
      </c>
      <c r="C36" s="60" t="s">
        <v>96</v>
      </c>
      <c r="D36" s="17" t="s">
        <v>66</v>
      </c>
      <c r="E36" s="18" t="s">
        <v>17</v>
      </c>
      <c r="F36" s="60" t="s">
        <v>97</v>
      </c>
      <c r="G36" s="19" t="s">
        <v>44</v>
      </c>
      <c r="H36" s="20">
        <v>-467.64000000000004</v>
      </c>
      <c r="I36" s="21">
        <v>0</v>
      </c>
      <c r="J36" s="61">
        <v>8.3991066750000003E-3</v>
      </c>
      <c r="K36" s="62">
        <v>4.4795235600000011E-2</v>
      </c>
      <c r="L36" s="62">
        <v>6.7192853400000014E-3</v>
      </c>
      <c r="M36" s="63">
        <v>3.8075950260000005E-2</v>
      </c>
    </row>
    <row r="37" spans="1:13">
      <c r="A37" s="118">
        <v>1.3000000000000003</v>
      </c>
      <c r="B37" s="60" t="s">
        <v>98</v>
      </c>
      <c r="C37" s="60" t="s">
        <v>99</v>
      </c>
      <c r="D37" s="17" t="s">
        <v>66</v>
      </c>
      <c r="E37" s="18" t="s">
        <v>40</v>
      </c>
      <c r="F37" s="60" t="s">
        <v>100</v>
      </c>
      <c r="G37" s="19" t="s">
        <v>44</v>
      </c>
      <c r="H37" s="20">
        <v>-826.19</v>
      </c>
      <c r="I37" s="21">
        <v>-1</v>
      </c>
      <c r="J37" s="61">
        <v>1.4838888768749999E-2</v>
      </c>
      <c r="K37" s="62">
        <v>7.9140740100000009E-2</v>
      </c>
      <c r="L37" s="62">
        <v>1.1871111015E-2</v>
      </c>
      <c r="M37" s="63">
        <v>6.7269629085000004E-2</v>
      </c>
    </row>
    <row r="38" spans="1:13" ht="25.5">
      <c r="A38" s="118">
        <v>1.3100000000000003</v>
      </c>
      <c r="B38" s="60" t="s">
        <v>101</v>
      </c>
      <c r="C38" s="60" t="s">
        <v>102</v>
      </c>
      <c r="D38" s="17" t="s">
        <v>66</v>
      </c>
      <c r="E38" s="18" t="s">
        <v>17</v>
      </c>
      <c r="F38" s="60" t="s">
        <v>103</v>
      </c>
      <c r="G38" s="19" t="s">
        <v>19</v>
      </c>
      <c r="H38" s="20">
        <v>-147.89999999999998</v>
      </c>
      <c r="I38" s="22">
        <v>0</v>
      </c>
      <c r="J38" s="61">
        <v>2.6563764374999991E-3</v>
      </c>
      <c r="K38" s="62">
        <v>1.4167340999999998E-2</v>
      </c>
      <c r="L38" s="62">
        <v>2.1251011499999993E-3</v>
      </c>
      <c r="M38" s="63">
        <v>1.2042239849999999E-2</v>
      </c>
    </row>
    <row r="39" spans="1:13">
      <c r="A39" s="118">
        <v>1.3200000000000003</v>
      </c>
      <c r="B39" s="60" t="s">
        <v>104</v>
      </c>
      <c r="C39" s="60" t="s">
        <v>105</v>
      </c>
      <c r="D39" s="17" t="s">
        <v>66</v>
      </c>
      <c r="E39" s="18" t="s">
        <v>17</v>
      </c>
      <c r="F39" s="60" t="s">
        <v>106</v>
      </c>
      <c r="G39" s="19" t="s">
        <v>107</v>
      </c>
      <c r="H39" s="20">
        <v>-442.2</v>
      </c>
      <c r="I39" s="22">
        <v>0</v>
      </c>
      <c r="J39" s="61">
        <v>7.9421883750000009E-3</v>
      </c>
      <c r="K39" s="62">
        <v>4.2358338000000002E-2</v>
      </c>
      <c r="L39" s="62">
        <v>6.3537507000000007E-3</v>
      </c>
      <c r="M39" s="63">
        <v>3.6004587300000002E-2</v>
      </c>
    </row>
    <row r="40" spans="1:13" ht="25.5">
      <c r="A40" s="118">
        <v>1.3300000000000003</v>
      </c>
      <c r="B40" s="60" t="s">
        <v>108</v>
      </c>
      <c r="C40" s="60" t="s">
        <v>109</v>
      </c>
      <c r="D40" s="17" t="s">
        <v>66</v>
      </c>
      <c r="E40" s="18" t="s">
        <v>17</v>
      </c>
      <c r="F40" s="60" t="s">
        <v>110</v>
      </c>
      <c r="G40" s="19" t="s">
        <v>107</v>
      </c>
      <c r="H40" s="20">
        <v>-375.47</v>
      </c>
      <c r="I40" s="22">
        <v>0</v>
      </c>
      <c r="J40" s="61">
        <v>6.7436758687500018E-3</v>
      </c>
      <c r="K40" s="62">
        <v>3.5966271300000005E-2</v>
      </c>
      <c r="L40" s="62">
        <v>5.3949406950000011E-3</v>
      </c>
      <c r="M40" s="63">
        <v>3.0571330605000006E-2</v>
      </c>
    </row>
    <row r="41" spans="1:13" ht="25.5">
      <c r="A41" s="118">
        <v>1.3400000000000003</v>
      </c>
      <c r="B41" s="60" t="s">
        <v>111</v>
      </c>
      <c r="C41" s="60" t="s">
        <v>112</v>
      </c>
      <c r="D41" s="17" t="s">
        <v>66</v>
      </c>
      <c r="E41" s="18" t="s">
        <v>17</v>
      </c>
      <c r="F41" s="60" t="s">
        <v>113</v>
      </c>
      <c r="G41" s="19" t="s">
        <v>19</v>
      </c>
      <c r="H41" s="20">
        <v>-300.89999999999998</v>
      </c>
      <c r="I41" s="22">
        <v>0</v>
      </c>
      <c r="J41" s="61">
        <v>5.4043520624999994E-3</v>
      </c>
      <c r="K41" s="62">
        <v>2.8823210999999998E-2</v>
      </c>
      <c r="L41" s="62">
        <v>4.3234816499999997E-3</v>
      </c>
      <c r="M41" s="63">
        <v>2.4499729350000003E-2</v>
      </c>
    </row>
    <row r="42" spans="1:13">
      <c r="A42" s="118">
        <v>1.3500000000000003</v>
      </c>
      <c r="B42" s="60" t="s">
        <v>114</v>
      </c>
      <c r="C42" s="60" t="s">
        <v>115</v>
      </c>
      <c r="D42" s="17" t="s">
        <v>66</v>
      </c>
      <c r="E42" s="18" t="s">
        <v>17</v>
      </c>
      <c r="F42" s="60" t="s">
        <v>116</v>
      </c>
      <c r="G42" s="19" t="s">
        <v>63</v>
      </c>
      <c r="H42" s="20">
        <v>-49.05</v>
      </c>
      <c r="I42" s="22">
        <v>0</v>
      </c>
      <c r="J42" s="61">
        <v>8.8096865624999986E-4</v>
      </c>
      <c r="K42" s="62">
        <v>4.6984994999999998E-3</v>
      </c>
      <c r="L42" s="62">
        <v>7.0477492499999991E-4</v>
      </c>
      <c r="M42" s="63">
        <v>3.9937245750000004E-3</v>
      </c>
    </row>
    <row r="43" spans="1:13">
      <c r="A43" s="118">
        <v>1.3600000000000003</v>
      </c>
      <c r="B43" s="60" t="s">
        <v>117</v>
      </c>
      <c r="C43" s="60" t="s">
        <v>118</v>
      </c>
      <c r="D43" s="17" t="s">
        <v>66</v>
      </c>
      <c r="E43" s="18" t="s">
        <v>40</v>
      </c>
      <c r="F43" s="60" t="s">
        <v>106</v>
      </c>
      <c r="G43" s="19" t="s">
        <v>44</v>
      </c>
      <c r="H43" s="20">
        <v>-129.95000000000002</v>
      </c>
      <c r="I43" s="22">
        <v>0</v>
      </c>
      <c r="J43" s="61">
        <v>2.3339832187500003E-3</v>
      </c>
      <c r="K43" s="62">
        <v>1.2447910500000001E-2</v>
      </c>
      <c r="L43" s="62">
        <v>1.8671865750000002E-3</v>
      </c>
      <c r="M43" s="63">
        <v>1.0580723925000002E-2</v>
      </c>
    </row>
    <row r="44" spans="1:13" ht="25.5">
      <c r="A44" s="118">
        <v>1.3700000000000003</v>
      </c>
      <c r="B44" s="60" t="s">
        <v>119</v>
      </c>
      <c r="C44" s="60" t="s">
        <v>120</v>
      </c>
      <c r="D44" s="17" t="s">
        <v>66</v>
      </c>
      <c r="E44" s="18" t="s">
        <v>40</v>
      </c>
      <c r="F44" s="60" t="s">
        <v>121</v>
      </c>
      <c r="G44" s="19" t="s">
        <v>19</v>
      </c>
      <c r="H44" s="20">
        <v>-127.5</v>
      </c>
      <c r="I44" s="22">
        <v>0</v>
      </c>
      <c r="J44" s="61">
        <v>2.2899796875000002E-3</v>
      </c>
      <c r="K44" s="62">
        <v>1.2213225000000001E-2</v>
      </c>
      <c r="L44" s="62">
        <v>1.8319837500000002E-3</v>
      </c>
      <c r="M44" s="63">
        <v>1.0381241250000001E-2</v>
      </c>
    </row>
    <row r="45" spans="1:13">
      <c r="A45" s="118">
        <v>1.3800000000000003</v>
      </c>
      <c r="B45" s="60" t="s">
        <v>122</v>
      </c>
      <c r="C45" s="60" t="s">
        <v>123</v>
      </c>
      <c r="D45" s="17" t="s">
        <v>66</v>
      </c>
      <c r="E45" s="18" t="s">
        <v>17</v>
      </c>
      <c r="F45" s="60" t="s">
        <v>92</v>
      </c>
      <c r="G45" s="19" t="s">
        <v>107</v>
      </c>
      <c r="H45" s="20">
        <v>-232.29</v>
      </c>
      <c r="I45" s="22">
        <v>0</v>
      </c>
      <c r="J45" s="61">
        <v>4.1720735812499996E-3</v>
      </c>
      <c r="K45" s="62">
        <v>2.2251059100000001E-2</v>
      </c>
      <c r="L45" s="62">
        <v>3.3376588650000003E-3</v>
      </c>
      <c r="M45" s="63">
        <v>1.8913400235000002E-2</v>
      </c>
    </row>
    <row r="46" spans="1:13">
      <c r="A46" s="118">
        <v>1.3900000000000003</v>
      </c>
      <c r="B46" s="60" t="s">
        <v>124</v>
      </c>
      <c r="C46" s="60" t="s">
        <v>125</v>
      </c>
      <c r="D46" s="17" t="s">
        <v>66</v>
      </c>
      <c r="E46" s="18" t="s">
        <v>40</v>
      </c>
      <c r="F46" s="60" t="s">
        <v>126</v>
      </c>
      <c r="G46" s="19" t="s">
        <v>44</v>
      </c>
      <c r="H46" s="20">
        <v>-339.15999999999997</v>
      </c>
      <c r="I46" s="22">
        <v>0</v>
      </c>
      <c r="J46" s="61">
        <v>6.0915255749999985E-3</v>
      </c>
      <c r="K46" s="62">
        <v>3.2488136399999999E-2</v>
      </c>
      <c r="L46" s="62">
        <v>4.8732204599999992E-3</v>
      </c>
      <c r="M46" s="63">
        <v>2.7614915939999998E-2</v>
      </c>
    </row>
    <row r="47" spans="1:13">
      <c r="A47" s="118">
        <v>1.4000000000000004</v>
      </c>
      <c r="B47" s="60" t="s">
        <v>127</v>
      </c>
      <c r="C47" s="60" t="s">
        <v>128</v>
      </c>
      <c r="D47" s="17" t="s">
        <v>66</v>
      </c>
      <c r="E47" s="18" t="s">
        <v>17</v>
      </c>
      <c r="F47" s="60" t="s">
        <v>129</v>
      </c>
      <c r="G47" s="19" t="s">
        <v>130</v>
      </c>
      <c r="H47" s="20">
        <v>-145.92000000000002</v>
      </c>
      <c r="I47" s="22">
        <v>0</v>
      </c>
      <c r="J47" s="61">
        <v>2.6208144000000001E-3</v>
      </c>
      <c r="K47" s="62">
        <v>1.3977676800000003E-2</v>
      </c>
      <c r="L47" s="62">
        <v>2.0966515200000002E-3</v>
      </c>
      <c r="M47" s="63">
        <v>1.1881025280000002E-2</v>
      </c>
    </row>
    <row r="48" spans="1:13">
      <c r="A48" s="118">
        <f t="shared" ref="A48:A56" si="0">+A47+0.01</f>
        <v>1.4100000000000004</v>
      </c>
      <c r="B48" s="60" t="s">
        <v>302</v>
      </c>
      <c r="C48" s="60" t="s">
        <v>266</v>
      </c>
      <c r="D48" s="17" t="s">
        <v>133</v>
      </c>
      <c r="E48" s="18" t="s">
        <v>17</v>
      </c>
      <c r="F48" s="60" t="s">
        <v>305</v>
      </c>
      <c r="G48" s="19" t="s">
        <v>19</v>
      </c>
      <c r="H48" s="20">
        <v>-3341</v>
      </c>
      <c r="I48" s="22">
        <v>-1</v>
      </c>
      <c r="J48" s="61">
        <f>+K48*0.15*0.8</f>
        <v>4.9199999999999994E-2</v>
      </c>
      <c r="K48" s="62">
        <v>0.41</v>
      </c>
      <c r="L48" s="62">
        <f>+K48*0.15</f>
        <v>6.1499999999999992E-2</v>
      </c>
      <c r="M48" s="63">
        <f>+K48-L48</f>
        <v>0.34849999999999998</v>
      </c>
    </row>
    <row r="49" spans="1:13">
      <c r="A49" s="118">
        <f t="shared" si="0"/>
        <v>1.4200000000000004</v>
      </c>
      <c r="B49" s="60" t="s">
        <v>303</v>
      </c>
      <c r="C49" s="60" t="s">
        <v>266</v>
      </c>
      <c r="D49" s="17" t="s">
        <v>133</v>
      </c>
      <c r="E49" s="18" t="s">
        <v>17</v>
      </c>
      <c r="F49" s="60" t="s">
        <v>305</v>
      </c>
      <c r="G49" s="19" t="s">
        <v>19</v>
      </c>
      <c r="H49" s="20">
        <v>-1414</v>
      </c>
      <c r="I49" s="22">
        <v>-1</v>
      </c>
      <c r="J49" s="61">
        <f t="shared" ref="J49:J53" si="1">+K49*0.15*0.8</f>
        <v>1.7639999999999999E-2</v>
      </c>
      <c r="K49" s="62">
        <v>0.14699999999999999</v>
      </c>
      <c r="L49" s="62">
        <f t="shared" ref="L49:L53" si="2">+K49*0.15</f>
        <v>2.2049999999999997E-2</v>
      </c>
      <c r="M49" s="63">
        <f t="shared" ref="M49:M50" si="3">+K49-L49</f>
        <v>0.12494999999999999</v>
      </c>
    </row>
    <row r="50" spans="1:13">
      <c r="A50" s="118">
        <f t="shared" si="0"/>
        <v>1.4300000000000004</v>
      </c>
      <c r="B50" s="60" t="s">
        <v>304</v>
      </c>
      <c r="C50" s="60" t="s">
        <v>266</v>
      </c>
      <c r="D50" s="17" t="s">
        <v>133</v>
      </c>
      <c r="E50" s="18" t="s">
        <v>17</v>
      </c>
      <c r="F50" s="60" t="s">
        <v>305</v>
      </c>
      <c r="G50" s="19" t="s">
        <v>19</v>
      </c>
      <c r="H50" s="20">
        <v>-900</v>
      </c>
      <c r="I50" s="22">
        <v>-1</v>
      </c>
      <c r="J50" s="61">
        <f t="shared" si="1"/>
        <v>1.3319999999999999E-2</v>
      </c>
      <c r="K50" s="62">
        <v>0.111</v>
      </c>
      <c r="L50" s="62">
        <f t="shared" si="2"/>
        <v>1.6649999999999998E-2</v>
      </c>
      <c r="M50" s="63">
        <f t="shared" si="3"/>
        <v>9.4350000000000003E-2</v>
      </c>
    </row>
    <row r="51" spans="1:13">
      <c r="A51" s="118">
        <f t="shared" si="0"/>
        <v>1.4400000000000004</v>
      </c>
      <c r="B51" s="60" t="s">
        <v>309</v>
      </c>
      <c r="C51" s="60" t="s">
        <v>310</v>
      </c>
      <c r="D51" s="17" t="s">
        <v>133</v>
      </c>
      <c r="E51" s="18" t="s">
        <v>17</v>
      </c>
      <c r="F51" s="60" t="s">
        <v>305</v>
      </c>
      <c r="G51" s="19" t="s">
        <v>19</v>
      </c>
      <c r="H51" s="20">
        <v>-1285</v>
      </c>
      <c r="I51" s="22">
        <v>-1</v>
      </c>
      <c r="J51" s="61">
        <f t="shared" si="1"/>
        <v>1.8960000000000001E-2</v>
      </c>
      <c r="K51" s="62">
        <v>0.158</v>
      </c>
      <c r="L51" s="62">
        <f t="shared" si="2"/>
        <v>2.3699999999999999E-2</v>
      </c>
      <c r="M51" s="63">
        <f t="shared" ref="M51" si="4">+K51-L51</f>
        <v>0.1343</v>
      </c>
    </row>
    <row r="52" spans="1:13">
      <c r="A52" s="118">
        <f t="shared" si="0"/>
        <v>1.4500000000000004</v>
      </c>
      <c r="B52" s="60" t="s">
        <v>314</v>
      </c>
      <c r="C52" s="60" t="s">
        <v>312</v>
      </c>
      <c r="D52" s="17" t="s">
        <v>133</v>
      </c>
      <c r="E52" s="18" t="s">
        <v>17</v>
      </c>
      <c r="F52" s="60" t="s">
        <v>305</v>
      </c>
      <c r="G52" s="19" t="s">
        <v>19</v>
      </c>
      <c r="H52" s="20">
        <v>-1157</v>
      </c>
      <c r="I52" s="22">
        <v>0</v>
      </c>
      <c r="J52" s="61">
        <f t="shared" si="1"/>
        <v>1.7039999999999996E-2</v>
      </c>
      <c r="K52" s="62">
        <v>0.14199999999999999</v>
      </c>
      <c r="L52" s="62">
        <f t="shared" si="2"/>
        <v>2.1299999999999996E-2</v>
      </c>
      <c r="M52" s="63">
        <f t="shared" ref="M52:M53" si="5">+K52-L52</f>
        <v>0.12069999999999999</v>
      </c>
    </row>
    <row r="53" spans="1:13">
      <c r="A53" s="118">
        <f t="shared" si="0"/>
        <v>1.4600000000000004</v>
      </c>
      <c r="B53" s="60" t="s">
        <v>311</v>
      </c>
      <c r="C53" s="60" t="s">
        <v>313</v>
      </c>
      <c r="D53" s="17" t="s">
        <v>133</v>
      </c>
      <c r="E53" s="18" t="s">
        <v>17</v>
      </c>
      <c r="F53" s="60" t="s">
        <v>315</v>
      </c>
      <c r="G53" s="19" t="s">
        <v>19</v>
      </c>
      <c r="H53" s="20">
        <v>-3084</v>
      </c>
      <c r="I53" s="22">
        <v>-1</v>
      </c>
      <c r="J53" s="61">
        <f t="shared" si="1"/>
        <v>4.548E-2</v>
      </c>
      <c r="K53" s="62">
        <v>0.379</v>
      </c>
      <c r="L53" s="62">
        <f t="shared" si="2"/>
        <v>5.6849999999999998E-2</v>
      </c>
      <c r="M53" s="63">
        <f t="shared" si="5"/>
        <v>0.32214999999999999</v>
      </c>
    </row>
    <row r="54" spans="1:13" ht="25.5">
      <c r="A54" s="118">
        <f t="shared" si="0"/>
        <v>1.4700000000000004</v>
      </c>
      <c r="B54" s="65" t="s">
        <v>131</v>
      </c>
      <c r="C54" s="65" t="s">
        <v>132</v>
      </c>
      <c r="D54" s="17" t="s">
        <v>133</v>
      </c>
      <c r="E54" s="18" t="s">
        <v>17</v>
      </c>
      <c r="F54" s="65" t="s">
        <v>134</v>
      </c>
      <c r="G54" s="19" t="s">
        <v>19</v>
      </c>
      <c r="H54" s="23">
        <v>-6630</v>
      </c>
      <c r="I54" s="24">
        <v>-1</v>
      </c>
      <c r="J54" s="61">
        <v>0.11907894375</v>
      </c>
      <c r="K54" s="62">
        <v>0.63508770000000003</v>
      </c>
      <c r="L54" s="62">
        <v>9.5263155000000016E-2</v>
      </c>
      <c r="M54" s="63">
        <v>0.53982454499999999</v>
      </c>
    </row>
    <row r="55" spans="1:13">
      <c r="A55" s="118">
        <f t="shared" si="0"/>
        <v>1.4800000000000004</v>
      </c>
      <c r="B55" s="65" t="s">
        <v>135</v>
      </c>
      <c r="C55" s="65" t="s">
        <v>132</v>
      </c>
      <c r="D55" s="17" t="s">
        <v>133</v>
      </c>
      <c r="E55" s="18" t="s">
        <v>17</v>
      </c>
      <c r="F55" s="65" t="s">
        <v>136</v>
      </c>
      <c r="G55" s="19" t="s">
        <v>21</v>
      </c>
      <c r="H55" s="23">
        <v>-1484</v>
      </c>
      <c r="I55" s="24">
        <v>-2</v>
      </c>
      <c r="J55" s="61">
        <v>2.6653567500000003E-2</v>
      </c>
      <c r="K55" s="62">
        <v>0.14215236000000001</v>
      </c>
      <c r="L55" s="62">
        <v>2.1322854000000002E-2</v>
      </c>
      <c r="M55" s="63">
        <v>0.120829506</v>
      </c>
    </row>
    <row r="56" spans="1:13">
      <c r="A56" s="118">
        <f t="shared" si="0"/>
        <v>1.4900000000000004</v>
      </c>
      <c r="B56" s="65" t="s">
        <v>137</v>
      </c>
      <c r="C56" s="65" t="s">
        <v>138</v>
      </c>
      <c r="D56" s="17" t="s">
        <v>133</v>
      </c>
      <c r="E56" s="18" t="s">
        <v>17</v>
      </c>
      <c r="F56" s="65" t="s">
        <v>139</v>
      </c>
      <c r="G56" s="19" t="s">
        <v>19</v>
      </c>
      <c r="H56" s="23">
        <v>-109.64999999999999</v>
      </c>
      <c r="I56" s="24">
        <v>0</v>
      </c>
      <c r="J56" s="61">
        <v>1.9693825312499997E-3</v>
      </c>
      <c r="K56" s="62">
        <v>1.05033735E-2</v>
      </c>
      <c r="L56" s="62">
        <v>1.5755060249999999E-3</v>
      </c>
      <c r="M56" s="63">
        <v>8.9278674749999985E-3</v>
      </c>
    </row>
    <row r="57" spans="1:13">
      <c r="A57" s="119"/>
      <c r="B57" s="25"/>
      <c r="C57" s="25"/>
      <c r="D57" s="26"/>
      <c r="E57" s="27"/>
      <c r="F57" s="28" t="s">
        <v>140</v>
      </c>
      <c r="G57" s="29"/>
      <c r="H57" s="30">
        <v>-40801.58</v>
      </c>
      <c r="I57" s="31">
        <v>-16</v>
      </c>
      <c r="J57" s="32">
        <f>SUM(J8:J56)</f>
        <v>0.89446187778749997</v>
      </c>
      <c r="K57" s="33">
        <f>SUM(K8:K56)</f>
        <v>5.2553833482000005</v>
      </c>
      <c r="L57" s="33">
        <f>SUM(L8:L56)</f>
        <v>0.78830750223000001</v>
      </c>
      <c r="M57" s="66">
        <f>SUM(M8:M56)</f>
        <v>4.4670758459700002</v>
      </c>
    </row>
    <row r="58" spans="1:13">
      <c r="A58" s="117">
        <v>2</v>
      </c>
      <c r="B58" s="125" t="s">
        <v>141</v>
      </c>
      <c r="C58" s="126"/>
      <c r="D58" s="17"/>
      <c r="E58" s="18"/>
      <c r="F58" s="60"/>
      <c r="G58" s="19"/>
      <c r="H58" s="20"/>
      <c r="I58" s="22"/>
      <c r="J58" s="61"/>
      <c r="K58" s="62"/>
      <c r="L58" s="62"/>
      <c r="M58" s="63"/>
    </row>
    <row r="59" spans="1:13" ht="25.5">
      <c r="A59" s="118">
        <v>2.0099999999999998</v>
      </c>
      <c r="B59" s="59" t="s">
        <v>142</v>
      </c>
      <c r="C59" s="60" t="s">
        <v>143</v>
      </c>
      <c r="D59" s="17" t="s">
        <v>16</v>
      </c>
      <c r="E59" s="18" t="s">
        <v>17</v>
      </c>
      <c r="F59" s="60" t="s">
        <v>144</v>
      </c>
      <c r="G59" s="19" t="s">
        <v>44</v>
      </c>
      <c r="H59" s="20">
        <v>-4850.3999999999996</v>
      </c>
      <c r="I59" s="21">
        <v>-1</v>
      </c>
      <c r="J59" s="61">
        <v>8.7116215499999997E-2</v>
      </c>
      <c r="K59" s="62">
        <v>0.46461981600000002</v>
      </c>
      <c r="L59" s="62">
        <v>6.9692972399999997E-2</v>
      </c>
      <c r="M59" s="63">
        <v>0.39492684360000002</v>
      </c>
    </row>
    <row r="60" spans="1:13">
      <c r="A60" s="118">
        <v>2.0199999999999996</v>
      </c>
      <c r="B60" s="59" t="s">
        <v>145</v>
      </c>
      <c r="C60" s="60" t="s">
        <v>146</v>
      </c>
      <c r="D60" s="17" t="s">
        <v>16</v>
      </c>
      <c r="E60" s="18" t="s">
        <v>17</v>
      </c>
      <c r="F60" s="60" t="s">
        <v>147</v>
      </c>
      <c r="G60" s="19" t="s">
        <v>19</v>
      </c>
      <c r="H60" s="20">
        <v>-5916</v>
      </c>
      <c r="I60" s="21">
        <v>-2</v>
      </c>
      <c r="J60" s="61">
        <v>0.1062550575</v>
      </c>
      <c r="K60" s="62">
        <v>0.56669364</v>
      </c>
      <c r="L60" s="62">
        <v>8.5004046E-2</v>
      </c>
      <c r="M60" s="63">
        <v>0.48168959400000005</v>
      </c>
    </row>
    <row r="61" spans="1:13" ht="25.5">
      <c r="A61" s="118">
        <v>2.0299999999999994</v>
      </c>
      <c r="B61" s="59" t="s">
        <v>148</v>
      </c>
      <c r="C61" s="60" t="s">
        <v>33</v>
      </c>
      <c r="D61" s="17" t="s">
        <v>16</v>
      </c>
      <c r="E61" s="18" t="s">
        <v>17</v>
      </c>
      <c r="F61" s="60" t="s">
        <v>149</v>
      </c>
      <c r="G61" s="19" t="s">
        <v>19</v>
      </c>
      <c r="H61" s="20">
        <v>-1351.5</v>
      </c>
      <c r="I61" s="21"/>
      <c r="J61" s="61">
        <v>2.4273784687500001E-2</v>
      </c>
      <c r="K61" s="62">
        <v>0.12946018500000001</v>
      </c>
      <c r="L61" s="62">
        <v>1.9419027750000002E-2</v>
      </c>
      <c r="M61" s="63">
        <v>0.11004115725000002</v>
      </c>
    </row>
    <row r="62" spans="1:13" ht="25.5">
      <c r="A62" s="118">
        <v>2.0399999999999991</v>
      </c>
      <c r="B62" s="60" t="s">
        <v>150</v>
      </c>
      <c r="C62" s="60" t="s">
        <v>37</v>
      </c>
      <c r="D62" s="17" t="s">
        <v>16</v>
      </c>
      <c r="E62" s="18" t="s">
        <v>17</v>
      </c>
      <c r="F62" s="60" t="s">
        <v>151</v>
      </c>
      <c r="G62" s="19" t="s">
        <v>28</v>
      </c>
      <c r="H62" s="20">
        <v>-1221.4000000000001</v>
      </c>
      <c r="I62" s="21"/>
      <c r="J62" s="61">
        <v>2.1937107375000001E-2</v>
      </c>
      <c r="K62" s="62">
        <v>0.11699790600000001</v>
      </c>
      <c r="L62" s="62">
        <v>1.7549685900000001E-2</v>
      </c>
      <c r="M62" s="63">
        <v>9.9448220100000026E-2</v>
      </c>
    </row>
    <row r="63" spans="1:13">
      <c r="A63" s="118">
        <v>2.0499999999999989</v>
      </c>
      <c r="B63" s="60" t="s">
        <v>152</v>
      </c>
      <c r="C63" s="60" t="s">
        <v>52</v>
      </c>
      <c r="D63" s="17" t="s">
        <v>16</v>
      </c>
      <c r="E63" s="18" t="s">
        <v>17</v>
      </c>
      <c r="F63" s="60" t="s">
        <v>153</v>
      </c>
      <c r="G63" s="19" t="s">
        <v>19</v>
      </c>
      <c r="H63" s="20">
        <v>-2295</v>
      </c>
      <c r="I63" s="21"/>
      <c r="J63" s="61">
        <v>4.1219634375000001E-2</v>
      </c>
      <c r="K63" s="62">
        <v>0.21983805000000001</v>
      </c>
      <c r="L63" s="62">
        <v>3.2975707500000007E-2</v>
      </c>
      <c r="M63" s="63">
        <v>0.18686234250000003</v>
      </c>
    </row>
    <row r="64" spans="1:13">
      <c r="A64" s="118">
        <v>2.0599999999999987</v>
      </c>
      <c r="B64" s="60" t="s">
        <v>154</v>
      </c>
      <c r="C64" s="60" t="s">
        <v>54</v>
      </c>
      <c r="D64" s="17" t="s">
        <v>16</v>
      </c>
      <c r="E64" s="18" t="s">
        <v>17</v>
      </c>
      <c r="F64" s="60" t="s">
        <v>155</v>
      </c>
      <c r="G64" s="19" t="s">
        <v>19</v>
      </c>
      <c r="H64" s="20">
        <v>-4080</v>
      </c>
      <c r="I64" s="21">
        <v>-3</v>
      </c>
      <c r="J64" s="61">
        <v>7.3279350000000007E-2</v>
      </c>
      <c r="K64" s="62">
        <v>0.39082320000000004</v>
      </c>
      <c r="L64" s="62">
        <v>5.8623480000000006E-2</v>
      </c>
      <c r="M64" s="63">
        <v>0.33219972000000003</v>
      </c>
    </row>
    <row r="65" spans="1:13">
      <c r="A65" s="118">
        <v>2.0699999999999985</v>
      </c>
      <c r="B65" s="60" t="s">
        <v>156</v>
      </c>
      <c r="C65" s="60" t="s">
        <v>157</v>
      </c>
      <c r="D65" s="17" t="s">
        <v>16</v>
      </c>
      <c r="E65" s="18" t="s">
        <v>40</v>
      </c>
      <c r="F65" s="60" t="s">
        <v>158</v>
      </c>
      <c r="G65" s="19" t="s">
        <v>19</v>
      </c>
      <c r="H65" s="20">
        <v>-5431.5</v>
      </c>
      <c r="I65" s="21"/>
      <c r="J65" s="61">
        <v>9.7553134687500001E-2</v>
      </c>
      <c r="K65" s="62">
        <v>0.52028338500000004</v>
      </c>
      <c r="L65" s="62">
        <v>7.8042507750000004E-2</v>
      </c>
      <c r="M65" s="63">
        <v>0.44224087725</v>
      </c>
    </row>
    <row r="66" spans="1:13" ht="25.5">
      <c r="A66" s="118">
        <f>+A65+0.01</f>
        <v>2.0799999999999983</v>
      </c>
      <c r="B66" s="60" t="s">
        <v>293</v>
      </c>
      <c r="C66" s="60" t="s">
        <v>294</v>
      </c>
      <c r="D66" s="17" t="s">
        <v>16</v>
      </c>
      <c r="E66" s="18" t="s">
        <v>17</v>
      </c>
      <c r="F66" s="60" t="s">
        <v>295</v>
      </c>
      <c r="G66" s="19" t="s">
        <v>19</v>
      </c>
      <c r="H66" s="20">
        <v>-4165</v>
      </c>
      <c r="I66" s="21">
        <v>-4</v>
      </c>
      <c r="J66" s="61">
        <v>7.0000000000000007E-2</v>
      </c>
      <c r="K66" s="62">
        <v>0.4</v>
      </c>
      <c r="L66" s="62">
        <v>0.06</v>
      </c>
      <c r="M66" s="63">
        <v>0.34</v>
      </c>
    </row>
    <row r="67" spans="1:13">
      <c r="A67" s="118">
        <f t="shared" ref="A67:A75" si="6">+A66+0.01</f>
        <v>2.0899999999999981</v>
      </c>
      <c r="B67" s="60" t="s">
        <v>159</v>
      </c>
      <c r="C67" s="60" t="s">
        <v>160</v>
      </c>
      <c r="D67" s="17" t="s">
        <v>66</v>
      </c>
      <c r="E67" s="18" t="s">
        <v>17</v>
      </c>
      <c r="F67" s="60" t="s">
        <v>161</v>
      </c>
      <c r="G67" s="19" t="s">
        <v>28</v>
      </c>
      <c r="H67" s="20">
        <v>-10164.459999999999</v>
      </c>
      <c r="I67" s="22">
        <v>0</v>
      </c>
      <c r="J67" s="61">
        <v>0.18256005438749998</v>
      </c>
      <c r="K67" s="62">
        <v>0.97365362339999995</v>
      </c>
      <c r="L67" s="62">
        <v>0.14604804350999998</v>
      </c>
      <c r="M67" s="63">
        <v>0.82760557988999994</v>
      </c>
    </row>
    <row r="68" spans="1:13" ht="25.5">
      <c r="A68" s="118">
        <f t="shared" si="6"/>
        <v>2.0999999999999979</v>
      </c>
      <c r="B68" s="60" t="s">
        <v>162</v>
      </c>
      <c r="C68" s="60" t="s">
        <v>163</v>
      </c>
      <c r="D68" s="17" t="s">
        <v>66</v>
      </c>
      <c r="E68" s="18" t="s">
        <v>17</v>
      </c>
      <c r="F68" s="60" t="s">
        <v>164</v>
      </c>
      <c r="G68" s="19" t="s">
        <v>19</v>
      </c>
      <c r="H68" s="20">
        <v>-3141.6</v>
      </c>
      <c r="I68" s="21">
        <v>0</v>
      </c>
      <c r="J68" s="61">
        <v>5.6425099499999999E-2</v>
      </c>
      <c r="K68" s="62">
        <v>0.300933864</v>
      </c>
      <c r="L68" s="62">
        <v>4.5140079600000001E-2</v>
      </c>
      <c r="M68" s="63">
        <v>0.2557937844</v>
      </c>
    </row>
    <row r="69" spans="1:13" ht="25.5">
      <c r="A69" s="118">
        <f t="shared" si="6"/>
        <v>2.1099999999999977</v>
      </c>
      <c r="B69" s="60" t="s">
        <v>291</v>
      </c>
      <c r="C69" s="60" t="s">
        <v>165</v>
      </c>
      <c r="D69" s="17" t="s">
        <v>66</v>
      </c>
      <c r="E69" s="18" t="s">
        <v>17</v>
      </c>
      <c r="F69" s="60" t="s">
        <v>166</v>
      </c>
      <c r="G69" s="19" t="s">
        <v>19</v>
      </c>
      <c r="H69" s="20">
        <v>-8667.4500000000007</v>
      </c>
      <c r="I69" s="22">
        <v>0</v>
      </c>
      <c r="J69" s="61">
        <v>0.15567281915624998</v>
      </c>
      <c r="K69" s="62">
        <v>0.83025503550000013</v>
      </c>
      <c r="L69" s="62">
        <v>0.124538255325</v>
      </c>
      <c r="M69" s="63">
        <v>0.70571678017500006</v>
      </c>
    </row>
    <row r="70" spans="1:13" ht="25.5">
      <c r="A70" s="118">
        <f t="shared" si="6"/>
        <v>2.1199999999999974</v>
      </c>
      <c r="B70" s="65" t="s">
        <v>167</v>
      </c>
      <c r="C70" s="65" t="s">
        <v>168</v>
      </c>
      <c r="D70" s="17" t="s">
        <v>133</v>
      </c>
      <c r="E70" s="18" t="s">
        <v>17</v>
      </c>
      <c r="F70" s="65" t="s">
        <v>169</v>
      </c>
      <c r="G70" s="19" t="s">
        <v>130</v>
      </c>
      <c r="H70" s="23">
        <v>-2073.6600000000003</v>
      </c>
      <c r="I70" s="24"/>
      <c r="J70" s="61">
        <v>3.7244229637500008E-2</v>
      </c>
      <c r="K70" s="62">
        <v>0.19863589140000004</v>
      </c>
      <c r="L70" s="62">
        <v>2.9795383710000005E-2</v>
      </c>
      <c r="M70" s="63">
        <v>0.16884050769000006</v>
      </c>
    </row>
    <row r="71" spans="1:13" ht="25.5">
      <c r="A71" s="118">
        <f t="shared" si="6"/>
        <v>2.1299999999999972</v>
      </c>
      <c r="B71" s="65" t="s">
        <v>135</v>
      </c>
      <c r="C71" s="65" t="s">
        <v>168</v>
      </c>
      <c r="D71" s="17" t="s">
        <v>133</v>
      </c>
      <c r="E71" s="18" t="s">
        <v>17</v>
      </c>
      <c r="F71" s="65" t="s">
        <v>170</v>
      </c>
      <c r="G71" s="19" t="s">
        <v>19</v>
      </c>
      <c r="H71" s="23">
        <v>-68.850000000000009</v>
      </c>
      <c r="I71" s="24"/>
      <c r="J71" s="61">
        <v>1.2365890312500002E-3</v>
      </c>
      <c r="K71" s="62">
        <v>6.5951415000000011E-3</v>
      </c>
      <c r="L71" s="62">
        <v>9.8927122500000009E-4</v>
      </c>
      <c r="M71" s="63">
        <v>5.6058702750000008E-3</v>
      </c>
    </row>
    <row r="72" spans="1:13" ht="25.5">
      <c r="A72" s="118">
        <f t="shared" si="6"/>
        <v>2.139999999999997</v>
      </c>
      <c r="B72" s="65" t="s">
        <v>171</v>
      </c>
      <c r="C72" s="65" t="s">
        <v>172</v>
      </c>
      <c r="D72" s="17" t="s">
        <v>133</v>
      </c>
      <c r="E72" s="18" t="s">
        <v>40</v>
      </c>
      <c r="F72" s="65" t="s">
        <v>173</v>
      </c>
      <c r="G72" s="19" t="s">
        <v>19</v>
      </c>
      <c r="H72" s="23">
        <v>-7208.34</v>
      </c>
      <c r="I72" s="24">
        <v>-3</v>
      </c>
      <c r="J72" s="61">
        <v>0.12946629161250001</v>
      </c>
      <c r="K72" s="62">
        <v>0.69048688860000007</v>
      </c>
      <c r="L72" s="62">
        <v>0.10357303329000001</v>
      </c>
      <c r="M72" s="63">
        <v>0.58691385531000007</v>
      </c>
    </row>
    <row r="73" spans="1:13">
      <c r="A73" s="118">
        <f t="shared" si="6"/>
        <v>2.1499999999999968</v>
      </c>
      <c r="B73" s="65" t="s">
        <v>174</v>
      </c>
      <c r="C73" s="65" t="s">
        <v>175</v>
      </c>
      <c r="D73" s="17" t="s">
        <v>133</v>
      </c>
      <c r="E73" s="18" t="s">
        <v>17</v>
      </c>
      <c r="F73" s="65" t="s">
        <v>176</v>
      </c>
      <c r="G73" s="19" t="s">
        <v>19</v>
      </c>
      <c r="H73" s="23">
        <v>-147.89999999999998</v>
      </c>
      <c r="I73" s="24"/>
      <c r="J73" s="61">
        <v>2.6563764374999991E-3</v>
      </c>
      <c r="K73" s="62">
        <v>1.4167340999999998E-2</v>
      </c>
      <c r="L73" s="62">
        <v>2.1251011499999993E-3</v>
      </c>
      <c r="M73" s="63">
        <v>1.2042239849999999E-2</v>
      </c>
    </row>
    <row r="74" spans="1:13" ht="25.5">
      <c r="A74" s="118">
        <f t="shared" si="6"/>
        <v>2.1599999999999966</v>
      </c>
      <c r="B74" s="65" t="s">
        <v>177</v>
      </c>
      <c r="C74" s="65" t="s">
        <v>178</v>
      </c>
      <c r="D74" s="17" t="s">
        <v>133</v>
      </c>
      <c r="E74" s="18" t="s">
        <v>17</v>
      </c>
      <c r="F74" s="65" t="s">
        <v>179</v>
      </c>
      <c r="G74" s="19" t="s">
        <v>19</v>
      </c>
      <c r="H74" s="23">
        <v>-2978.4</v>
      </c>
      <c r="I74" s="24">
        <v>-1</v>
      </c>
      <c r="J74" s="61">
        <v>5.3493925500000004E-2</v>
      </c>
      <c r="K74" s="62">
        <v>0.28530093600000006</v>
      </c>
      <c r="L74" s="62">
        <v>4.2795140400000001E-2</v>
      </c>
      <c r="M74" s="63">
        <v>0.24250579560000005</v>
      </c>
    </row>
    <row r="75" spans="1:13">
      <c r="A75" s="118">
        <f t="shared" si="6"/>
        <v>2.1699999999999964</v>
      </c>
      <c r="B75" s="65" t="s">
        <v>180</v>
      </c>
      <c r="C75" s="65" t="s">
        <v>181</v>
      </c>
      <c r="D75" s="17" t="s">
        <v>133</v>
      </c>
      <c r="E75" s="18" t="s">
        <v>17</v>
      </c>
      <c r="F75" s="65" t="s">
        <v>182</v>
      </c>
      <c r="G75" s="19" t="s">
        <v>130</v>
      </c>
      <c r="H75" s="23">
        <v>-947.91</v>
      </c>
      <c r="I75" s="24"/>
      <c r="J75" s="61">
        <v>1.702505604375E-2</v>
      </c>
      <c r="K75" s="62">
        <v>9.0800298900000007E-2</v>
      </c>
      <c r="L75" s="62">
        <v>1.3620044835000001E-2</v>
      </c>
      <c r="M75" s="63">
        <v>7.7180254065000009E-2</v>
      </c>
    </row>
    <row r="76" spans="1:13">
      <c r="A76" s="120"/>
      <c r="B76" s="25"/>
      <c r="C76" s="25"/>
      <c r="D76" s="26"/>
      <c r="E76" s="27"/>
      <c r="F76" s="28" t="s">
        <v>140</v>
      </c>
      <c r="G76" s="29"/>
      <c r="H76" s="30">
        <v>-60544.37000000001</v>
      </c>
      <c r="I76" s="34">
        <v>-10</v>
      </c>
      <c r="J76" s="32">
        <f>SUM(J59:J75)</f>
        <v>1.1574147254312499</v>
      </c>
      <c r="K76" s="33">
        <f>SUM(K59:K75)</f>
        <v>6.1995452023000013</v>
      </c>
      <c r="L76" s="33">
        <f>SUM(L59:L75)</f>
        <v>0.9299317803449999</v>
      </c>
      <c r="M76" s="66">
        <f>SUM(M59:M75)</f>
        <v>5.2696134219549995</v>
      </c>
    </row>
    <row r="77" spans="1:13">
      <c r="A77" s="117">
        <v>3</v>
      </c>
      <c r="B77" s="125" t="s">
        <v>183</v>
      </c>
      <c r="C77" s="126"/>
      <c r="D77" s="17"/>
      <c r="E77" s="18"/>
      <c r="F77" s="60"/>
      <c r="G77" s="19"/>
      <c r="H77" s="20"/>
      <c r="I77" s="21"/>
      <c r="J77" s="61"/>
      <c r="K77" s="62"/>
      <c r="L77" s="62"/>
      <c r="M77" s="63"/>
    </row>
    <row r="78" spans="1:13">
      <c r="A78" s="118">
        <v>3.01</v>
      </c>
      <c r="B78" s="60" t="s">
        <v>184</v>
      </c>
      <c r="C78" s="60" t="s">
        <v>185</v>
      </c>
      <c r="D78" s="17" t="s">
        <v>16</v>
      </c>
      <c r="E78" s="18" t="s">
        <v>17</v>
      </c>
      <c r="F78" s="60" t="s">
        <v>186</v>
      </c>
      <c r="G78" s="19" t="s">
        <v>19</v>
      </c>
      <c r="H78" s="20">
        <v>-6451.5</v>
      </c>
      <c r="I78" s="21">
        <v>-5</v>
      </c>
      <c r="J78" s="61">
        <v>0.11587297218749999</v>
      </c>
      <c r="K78" s="62">
        <v>0.61798918500000011</v>
      </c>
      <c r="L78" s="62">
        <v>9.2698377750000005E-2</v>
      </c>
      <c r="M78" s="63">
        <v>0.5252908072500001</v>
      </c>
    </row>
    <row r="79" spans="1:13">
      <c r="A79" s="118">
        <v>3.0199999999999996</v>
      </c>
      <c r="B79" s="60" t="s">
        <v>187</v>
      </c>
      <c r="C79" s="60" t="s">
        <v>188</v>
      </c>
      <c r="D79" s="17" t="s">
        <v>16</v>
      </c>
      <c r="E79" s="18" t="s">
        <v>17</v>
      </c>
      <c r="F79" s="60" t="s">
        <v>186</v>
      </c>
      <c r="G79" s="19" t="s">
        <v>19</v>
      </c>
      <c r="H79" s="20">
        <v>-4921.5</v>
      </c>
      <c r="I79" s="21">
        <v>-4</v>
      </c>
      <c r="J79" s="61">
        <v>8.8393215937500005E-2</v>
      </c>
      <c r="K79" s="62">
        <v>0.47143048500000007</v>
      </c>
      <c r="L79" s="62">
        <v>7.071457275000001E-2</v>
      </c>
      <c r="M79" s="63">
        <v>0.40071591225000003</v>
      </c>
    </row>
    <row r="80" spans="1:13">
      <c r="A80" s="118">
        <v>3.0299999999999994</v>
      </c>
      <c r="B80" s="60" t="s">
        <v>189</v>
      </c>
      <c r="C80" s="60" t="s">
        <v>190</v>
      </c>
      <c r="D80" s="17" t="s">
        <v>16</v>
      </c>
      <c r="E80" s="18" t="s">
        <v>40</v>
      </c>
      <c r="F80" s="60" t="s">
        <v>186</v>
      </c>
      <c r="G80" s="19" t="s">
        <v>19</v>
      </c>
      <c r="H80" s="20">
        <v>-3825</v>
      </c>
      <c r="I80" s="21">
        <v>-2</v>
      </c>
      <c r="J80" s="61">
        <v>6.8699390624999981E-2</v>
      </c>
      <c r="K80" s="62">
        <v>0.36639674999999999</v>
      </c>
      <c r="L80" s="62">
        <v>5.4959512499999995E-2</v>
      </c>
      <c r="M80" s="63">
        <v>0.31143723749999996</v>
      </c>
    </row>
    <row r="81" spans="1:13">
      <c r="A81" s="118">
        <v>3.0399999999999991</v>
      </c>
      <c r="B81" s="60" t="s">
        <v>191</v>
      </c>
      <c r="C81" s="60" t="s">
        <v>192</v>
      </c>
      <c r="D81" s="17" t="s">
        <v>16</v>
      </c>
      <c r="E81" s="18" t="s">
        <v>40</v>
      </c>
      <c r="F81" s="60" t="s">
        <v>186</v>
      </c>
      <c r="G81" s="19" t="s">
        <v>19</v>
      </c>
      <c r="H81" s="20">
        <v>-1887</v>
      </c>
      <c r="I81" s="21">
        <v>-1</v>
      </c>
      <c r="J81" s="61">
        <v>3.3891699375000001E-2</v>
      </c>
      <c r="K81" s="62">
        <v>0.18075573</v>
      </c>
      <c r="L81" s="62">
        <v>2.7113359500000003E-2</v>
      </c>
      <c r="M81" s="63">
        <v>0.15364237050000001</v>
      </c>
    </row>
    <row r="82" spans="1:13">
      <c r="A82" s="118">
        <v>3.0499999999999989</v>
      </c>
      <c r="B82" s="60" t="s">
        <v>193</v>
      </c>
      <c r="C82" s="60" t="s">
        <v>194</v>
      </c>
      <c r="D82" s="17" t="s">
        <v>16</v>
      </c>
      <c r="E82" s="18" t="s">
        <v>40</v>
      </c>
      <c r="F82" s="60" t="s">
        <v>186</v>
      </c>
      <c r="G82" s="19" t="s">
        <v>19</v>
      </c>
      <c r="H82" s="20">
        <v>-10506</v>
      </c>
      <c r="I82" s="21">
        <v>-3</v>
      </c>
      <c r="J82" s="61">
        <v>0.18869432625000002</v>
      </c>
      <c r="K82" s="62">
        <v>1.00636974</v>
      </c>
      <c r="L82" s="62">
        <v>0.15095546100000001</v>
      </c>
      <c r="M82" s="63">
        <v>0.85541427900000011</v>
      </c>
    </row>
    <row r="83" spans="1:13">
      <c r="A83" s="118">
        <v>3.0599999999999987</v>
      </c>
      <c r="B83" s="60" t="s">
        <v>195</v>
      </c>
      <c r="C83" s="60" t="s">
        <v>196</v>
      </c>
      <c r="D83" s="17" t="s">
        <v>16</v>
      </c>
      <c r="E83" s="18" t="s">
        <v>17</v>
      </c>
      <c r="F83" s="60" t="s">
        <v>186</v>
      </c>
      <c r="G83" s="19" t="s">
        <v>19</v>
      </c>
      <c r="H83" s="20">
        <v>-5482.5</v>
      </c>
      <c r="I83" s="21">
        <v>-6</v>
      </c>
      <c r="J83" s="61">
        <v>9.8469126562499995E-2</v>
      </c>
      <c r="K83" s="62">
        <v>0.52516867500000008</v>
      </c>
      <c r="L83" s="62">
        <v>7.8775301249999999E-2</v>
      </c>
      <c r="M83" s="63">
        <v>0.44639337375000004</v>
      </c>
    </row>
    <row r="84" spans="1:13">
      <c r="A84" s="118">
        <v>3.0699999999999985</v>
      </c>
      <c r="B84" s="60" t="s">
        <v>197</v>
      </c>
      <c r="C84" s="60"/>
      <c r="D84" s="17" t="s">
        <v>16</v>
      </c>
      <c r="E84" s="18" t="s">
        <v>40</v>
      </c>
      <c r="F84" s="60" t="s">
        <v>198</v>
      </c>
      <c r="G84" s="19" t="s">
        <v>19</v>
      </c>
      <c r="H84" s="20">
        <v>-6375</v>
      </c>
      <c r="I84" s="21">
        <v>-10</v>
      </c>
      <c r="J84" s="61">
        <v>0.114498984375</v>
      </c>
      <c r="K84" s="62">
        <v>0.61066125000000004</v>
      </c>
      <c r="L84" s="62">
        <v>9.1599187499999998E-2</v>
      </c>
      <c r="M84" s="63">
        <v>0.51906206249999998</v>
      </c>
    </row>
    <row r="85" spans="1:13">
      <c r="A85" s="118">
        <v>3.0799999999999983</v>
      </c>
      <c r="B85" s="60" t="s">
        <v>199</v>
      </c>
      <c r="C85" s="60" t="s">
        <v>200</v>
      </c>
      <c r="D85" s="17" t="s">
        <v>66</v>
      </c>
      <c r="E85" s="18" t="s">
        <v>40</v>
      </c>
      <c r="F85" s="60" t="s">
        <v>201</v>
      </c>
      <c r="G85" s="19" t="s">
        <v>19</v>
      </c>
      <c r="H85" s="20">
        <v>-3473.1</v>
      </c>
      <c r="I85" s="21">
        <v>-2</v>
      </c>
      <c r="J85" s="61">
        <v>6.2379046687499995E-2</v>
      </c>
      <c r="K85" s="62">
        <v>0.33268824899999999</v>
      </c>
      <c r="L85" s="62">
        <v>4.9903237350000004E-2</v>
      </c>
      <c r="M85" s="63">
        <v>0.28278501164999997</v>
      </c>
    </row>
    <row r="86" spans="1:13">
      <c r="A86" s="118">
        <v>3.0899999999999981</v>
      </c>
      <c r="B86" s="60" t="s">
        <v>202</v>
      </c>
      <c r="C86" s="60" t="s">
        <v>203</v>
      </c>
      <c r="D86" s="17" t="s">
        <v>66</v>
      </c>
      <c r="E86" s="18" t="s">
        <v>40</v>
      </c>
      <c r="F86" s="60" t="s">
        <v>201</v>
      </c>
      <c r="G86" s="19" t="s">
        <v>19</v>
      </c>
      <c r="H86" s="20">
        <v>-3220.65</v>
      </c>
      <c r="I86" s="21">
        <v>-2</v>
      </c>
      <c r="J86" s="61">
        <v>5.7844886906250004E-2</v>
      </c>
      <c r="K86" s="62">
        <v>0.30850606350000004</v>
      </c>
      <c r="L86" s="62">
        <v>4.6275909525000006E-2</v>
      </c>
      <c r="M86" s="63">
        <v>0.26223015397500005</v>
      </c>
    </row>
    <row r="87" spans="1:13" ht="25.5">
      <c r="A87" s="118">
        <v>3.0999999999999979</v>
      </c>
      <c r="B87" s="60" t="s">
        <v>204</v>
      </c>
      <c r="C87" s="60" t="s">
        <v>205</v>
      </c>
      <c r="D87" s="17" t="s">
        <v>66</v>
      </c>
      <c r="E87" s="18" t="s">
        <v>17</v>
      </c>
      <c r="F87" s="60" t="s">
        <v>206</v>
      </c>
      <c r="G87" s="19" t="s">
        <v>28</v>
      </c>
      <c r="H87" s="20">
        <v>-10183.550000000001</v>
      </c>
      <c r="I87" s="21">
        <v>-3</v>
      </c>
      <c r="J87" s="61">
        <v>0.18290292271875</v>
      </c>
      <c r="K87" s="62">
        <v>0.97548225450000015</v>
      </c>
      <c r="L87" s="62">
        <v>0.14632233817500001</v>
      </c>
      <c r="M87" s="63">
        <v>0.82915991632500008</v>
      </c>
    </row>
    <row r="88" spans="1:13" ht="25.5">
      <c r="A88" s="118">
        <v>3.1099999999999977</v>
      </c>
      <c r="B88" s="65" t="s">
        <v>207</v>
      </c>
      <c r="C88" s="65" t="s">
        <v>208</v>
      </c>
      <c r="D88" s="17" t="s">
        <v>133</v>
      </c>
      <c r="E88" s="18" t="s">
        <v>17</v>
      </c>
      <c r="F88" s="65" t="s">
        <v>209</v>
      </c>
      <c r="G88" s="19" t="s">
        <v>19</v>
      </c>
      <c r="H88" s="23">
        <v>-12002.85</v>
      </c>
      <c r="I88" s="24">
        <v>-5</v>
      </c>
      <c r="J88" s="61">
        <v>0.21557868778125</v>
      </c>
      <c r="K88" s="62">
        <v>1.1497530014999999</v>
      </c>
      <c r="L88" s="62">
        <v>0.17246295022499999</v>
      </c>
      <c r="M88" s="63">
        <v>0.97729005127500002</v>
      </c>
    </row>
    <row r="89" spans="1:13">
      <c r="A89" s="118">
        <v>3.1199999999999974</v>
      </c>
      <c r="B89" s="65" t="s">
        <v>210</v>
      </c>
      <c r="C89" s="65" t="s">
        <v>211</v>
      </c>
      <c r="D89" s="17" t="s">
        <v>133</v>
      </c>
      <c r="E89" s="18" t="s">
        <v>17</v>
      </c>
      <c r="F89" s="65" t="s">
        <v>212</v>
      </c>
      <c r="G89" s="19" t="s">
        <v>19</v>
      </c>
      <c r="H89" s="23">
        <v>-5908.35</v>
      </c>
      <c r="I89" s="24">
        <v>-3</v>
      </c>
      <c r="J89" s="61">
        <v>0.10611765871874999</v>
      </c>
      <c r="K89" s="62">
        <v>0.56596084650000011</v>
      </c>
      <c r="L89" s="62">
        <v>8.4894126975000012E-2</v>
      </c>
      <c r="M89" s="63">
        <v>0.48106671952500007</v>
      </c>
    </row>
    <row r="90" spans="1:13">
      <c r="A90" s="118">
        <v>3.1299999999999972</v>
      </c>
      <c r="B90" s="65" t="s">
        <v>213</v>
      </c>
      <c r="C90" s="65" t="s">
        <v>214</v>
      </c>
      <c r="D90" s="17" t="s">
        <v>133</v>
      </c>
      <c r="E90" s="18" t="s">
        <v>40</v>
      </c>
      <c r="F90" s="65" t="s">
        <v>212</v>
      </c>
      <c r="G90" s="19" t="s">
        <v>19</v>
      </c>
      <c r="H90" s="23">
        <v>-15001.65</v>
      </c>
      <c r="I90" s="24">
        <v>-7</v>
      </c>
      <c r="J90" s="61">
        <v>0.26943901003125004</v>
      </c>
      <c r="K90" s="62">
        <v>1.4370080535</v>
      </c>
      <c r="L90" s="62">
        <v>0.21555120802500002</v>
      </c>
      <c r="M90" s="63">
        <v>1.2214568454750001</v>
      </c>
    </row>
    <row r="91" spans="1:13">
      <c r="A91" s="118">
        <v>3.139999999999997</v>
      </c>
      <c r="B91" s="65" t="s">
        <v>215</v>
      </c>
      <c r="C91" s="65" t="s">
        <v>216</v>
      </c>
      <c r="D91" s="17" t="s">
        <v>133</v>
      </c>
      <c r="E91" s="18" t="s">
        <v>40</v>
      </c>
      <c r="F91" s="65" t="s">
        <v>212</v>
      </c>
      <c r="G91" s="19" t="s">
        <v>19</v>
      </c>
      <c r="H91" s="23">
        <v>-4097.8500000000004</v>
      </c>
      <c r="I91" s="24">
        <v>-2</v>
      </c>
      <c r="J91" s="61">
        <v>7.3599947156250012E-2</v>
      </c>
      <c r="K91" s="62">
        <v>0.39253305150000006</v>
      </c>
      <c r="L91" s="62">
        <v>5.8879957725000008E-2</v>
      </c>
      <c r="M91" s="63">
        <v>0.33365309377500008</v>
      </c>
    </row>
    <row r="92" spans="1:13">
      <c r="A92" s="118">
        <v>3.1499999999999968</v>
      </c>
      <c r="B92" s="65" t="s">
        <v>217</v>
      </c>
      <c r="C92" s="65" t="s">
        <v>218</v>
      </c>
      <c r="D92" s="17" t="s">
        <v>133</v>
      </c>
      <c r="E92" s="18" t="s">
        <v>17</v>
      </c>
      <c r="F92" s="65" t="s">
        <v>212</v>
      </c>
      <c r="G92" s="19" t="s">
        <v>28</v>
      </c>
      <c r="H92" s="23">
        <v>-18626.349999999999</v>
      </c>
      <c r="I92" s="24">
        <v>-3</v>
      </c>
      <c r="J92" s="61">
        <v>0.33454645526250004</v>
      </c>
      <c r="K92" s="62">
        <v>1.7842477613999999</v>
      </c>
      <c r="L92" s="62">
        <v>0.26763716421</v>
      </c>
      <c r="M92" s="63">
        <v>1.5166105971900001</v>
      </c>
    </row>
    <row r="93" spans="1:13">
      <c r="A93" s="120"/>
      <c r="B93" s="25"/>
      <c r="C93" s="25"/>
      <c r="D93" s="26"/>
      <c r="E93" s="27"/>
      <c r="F93" s="28" t="s">
        <v>140</v>
      </c>
      <c r="G93" s="29"/>
      <c r="H93" s="30">
        <v>-111962.85</v>
      </c>
      <c r="I93" s="34">
        <v>-58</v>
      </c>
      <c r="J93" s="32">
        <f t="shared" ref="J93" si="7">SUM(J78:J92)</f>
        <v>2.0109283305750001</v>
      </c>
      <c r="K93" s="33">
        <f t="shared" ref="K93" si="8">SUM(K78:K92)</f>
        <v>10.724951096400002</v>
      </c>
      <c r="L93" s="33">
        <f t="shared" ref="L93" si="9">SUM(L78:L92)</f>
        <v>1.60874266446</v>
      </c>
      <c r="M93" s="66">
        <f>SUM(M78:M92)</f>
        <v>9.1162084319400005</v>
      </c>
    </row>
    <row r="94" spans="1:13">
      <c r="A94" s="117">
        <v>4</v>
      </c>
      <c r="B94" s="125" t="s">
        <v>219</v>
      </c>
      <c r="C94" s="126"/>
      <c r="D94" s="17"/>
      <c r="E94" s="18"/>
      <c r="F94" s="60"/>
      <c r="G94" s="19"/>
      <c r="H94" s="20"/>
      <c r="I94" s="21"/>
      <c r="J94" s="61"/>
      <c r="K94" s="62"/>
      <c r="L94" s="62"/>
      <c r="M94" s="63"/>
    </row>
    <row r="95" spans="1:13" ht="25.5">
      <c r="A95" s="118">
        <v>4.01</v>
      </c>
      <c r="B95" s="60" t="s">
        <v>220</v>
      </c>
      <c r="C95" s="60" t="s">
        <v>221</v>
      </c>
      <c r="D95" s="17" t="s">
        <v>16</v>
      </c>
      <c r="E95" s="18" t="s">
        <v>40</v>
      </c>
      <c r="F95" s="60" t="s">
        <v>222</v>
      </c>
      <c r="G95" s="19" t="s">
        <v>19</v>
      </c>
      <c r="H95" s="20">
        <v>-3825</v>
      </c>
      <c r="I95" s="35">
        <v>-1</v>
      </c>
      <c r="J95" s="61">
        <v>6.8698999999999996E-2</v>
      </c>
      <c r="K95" s="62">
        <v>0.36639674999999999</v>
      </c>
      <c r="L95" s="62">
        <v>5.4959512499999995E-2</v>
      </c>
      <c r="M95" s="63">
        <v>0.31143723750000002</v>
      </c>
    </row>
    <row r="96" spans="1:13">
      <c r="A96" s="118">
        <v>4.0199999999999996</v>
      </c>
      <c r="B96" s="60" t="s">
        <v>223</v>
      </c>
      <c r="C96" s="60" t="s">
        <v>54</v>
      </c>
      <c r="D96" s="17" t="s">
        <v>16</v>
      </c>
      <c r="E96" s="18" t="s">
        <v>17</v>
      </c>
      <c r="F96" s="60" t="s">
        <v>296</v>
      </c>
      <c r="G96" s="19" t="s">
        <v>19</v>
      </c>
      <c r="H96" s="20">
        <v>-1530</v>
      </c>
      <c r="I96" s="35"/>
      <c r="J96" s="61">
        <v>2.7480000000000001E-2</v>
      </c>
      <c r="K96" s="62">
        <v>0.14655870000000001</v>
      </c>
      <c r="L96" s="62">
        <v>2.1983804999999999E-2</v>
      </c>
      <c r="M96" s="63">
        <v>0.12457489500000002</v>
      </c>
    </row>
    <row r="97" spans="1:13">
      <c r="A97" s="118">
        <v>4.03</v>
      </c>
      <c r="B97" s="60" t="s">
        <v>297</v>
      </c>
      <c r="C97" s="60" t="s">
        <v>298</v>
      </c>
      <c r="D97" s="17" t="s">
        <v>16</v>
      </c>
      <c r="E97" s="18" t="s">
        <v>17</v>
      </c>
      <c r="F97" s="60" t="s">
        <v>299</v>
      </c>
      <c r="G97" s="19" t="s">
        <v>44</v>
      </c>
      <c r="H97" s="20">
        <v>0</v>
      </c>
      <c r="I97" s="35">
        <v>0</v>
      </c>
      <c r="J97" s="61">
        <v>0</v>
      </c>
      <c r="K97" s="62">
        <v>0</v>
      </c>
      <c r="L97" s="62">
        <v>0</v>
      </c>
      <c r="M97" s="63">
        <v>0</v>
      </c>
    </row>
    <row r="98" spans="1:13">
      <c r="A98" s="118">
        <v>4.04</v>
      </c>
      <c r="B98" s="60" t="s">
        <v>47</v>
      </c>
      <c r="C98" s="60" t="s">
        <v>300</v>
      </c>
      <c r="D98" s="17" t="s">
        <v>16</v>
      </c>
      <c r="E98" s="18" t="s">
        <v>17</v>
      </c>
      <c r="F98" s="60" t="s">
        <v>301</v>
      </c>
      <c r="G98" s="19" t="s">
        <v>44</v>
      </c>
      <c r="H98" s="20">
        <v>0</v>
      </c>
      <c r="I98" s="35">
        <v>0</v>
      </c>
      <c r="J98" s="61">
        <v>0</v>
      </c>
      <c r="K98" s="62">
        <v>0</v>
      </c>
      <c r="L98" s="62">
        <v>0</v>
      </c>
      <c r="M98" s="63">
        <v>0</v>
      </c>
    </row>
    <row r="99" spans="1:13" ht="25.5">
      <c r="A99" s="118">
        <f>+A98+0.01</f>
        <v>4.05</v>
      </c>
      <c r="B99" s="60" t="s">
        <v>224</v>
      </c>
      <c r="C99" s="60" t="s">
        <v>225</v>
      </c>
      <c r="D99" s="17" t="s">
        <v>66</v>
      </c>
      <c r="E99" s="18" t="s">
        <v>17</v>
      </c>
      <c r="F99" s="60" t="s">
        <v>226</v>
      </c>
      <c r="G99" s="19" t="s">
        <v>44</v>
      </c>
      <c r="H99" s="20">
        <v>-11761.52</v>
      </c>
      <c r="I99" s="35">
        <v>-2</v>
      </c>
      <c r="J99" s="61">
        <v>0.21124399999999999</v>
      </c>
      <c r="K99" s="62">
        <v>1.1266360008</v>
      </c>
      <c r="L99" s="62">
        <v>0.16899540012</v>
      </c>
      <c r="M99" s="63">
        <v>0.95764060068000001</v>
      </c>
    </row>
    <row r="100" spans="1:13" ht="25.5">
      <c r="A100" s="118">
        <f t="shared" ref="A100:A102" si="10">+A99+0.01</f>
        <v>4.0599999999999996</v>
      </c>
      <c r="B100" s="60" t="s">
        <v>227</v>
      </c>
      <c r="C100" s="60" t="s">
        <v>197</v>
      </c>
      <c r="D100" s="17" t="s">
        <v>66</v>
      </c>
      <c r="E100" s="18" t="s">
        <v>17</v>
      </c>
      <c r="F100" s="60" t="s">
        <v>228</v>
      </c>
      <c r="G100" s="19" t="s">
        <v>44</v>
      </c>
      <c r="H100" s="20">
        <v>7938.15</v>
      </c>
      <c r="I100" s="35"/>
      <c r="J100" s="61">
        <v>-0.14257400000000001</v>
      </c>
      <c r="K100" s="62">
        <v>-0.76039538849999999</v>
      </c>
      <c r="L100" s="62">
        <v>-0.11405930827500001</v>
      </c>
      <c r="M100" s="63">
        <v>-0.646336080225</v>
      </c>
    </row>
    <row r="101" spans="1:13" ht="25.5">
      <c r="A101" s="118">
        <f t="shared" si="10"/>
        <v>4.0699999999999994</v>
      </c>
      <c r="B101" s="60" t="s">
        <v>229</v>
      </c>
      <c r="C101" s="60" t="s">
        <v>230</v>
      </c>
      <c r="D101" s="17" t="s">
        <v>66</v>
      </c>
      <c r="E101" s="18" t="s">
        <v>40</v>
      </c>
      <c r="F101" s="60" t="s">
        <v>231</v>
      </c>
      <c r="G101" s="19" t="s">
        <v>28</v>
      </c>
      <c r="H101" s="20">
        <v>-6915</v>
      </c>
      <c r="I101" s="35">
        <v>-3</v>
      </c>
      <c r="J101" s="61">
        <v>0.124198</v>
      </c>
      <c r="K101" s="62">
        <v>0.66238785000000011</v>
      </c>
      <c r="L101" s="62">
        <v>9.9358177500000006E-2</v>
      </c>
      <c r="M101" s="63">
        <v>0.56302967250000013</v>
      </c>
    </row>
    <row r="102" spans="1:13" ht="25.5">
      <c r="A102" s="118">
        <f t="shared" si="10"/>
        <v>4.0799999999999992</v>
      </c>
      <c r="B102" s="60" t="s">
        <v>232</v>
      </c>
      <c r="C102" s="60" t="s">
        <v>233</v>
      </c>
      <c r="D102" s="17" t="s">
        <v>66</v>
      </c>
      <c r="E102" s="18" t="s">
        <v>234</v>
      </c>
      <c r="F102" s="60" t="s">
        <v>235</v>
      </c>
      <c r="G102" s="19" t="s">
        <v>44</v>
      </c>
      <c r="H102" s="20">
        <v>-15291.07</v>
      </c>
      <c r="I102" s="35"/>
      <c r="J102" s="61">
        <v>0.27463700000000002</v>
      </c>
      <c r="K102" s="62">
        <v>1.4647315953000002</v>
      </c>
      <c r="L102" s="62">
        <v>0.21970973929500001</v>
      </c>
      <c r="M102" s="63">
        <v>1.2450218560050001</v>
      </c>
    </row>
    <row r="103" spans="1:13" ht="25.5">
      <c r="A103" s="118">
        <f>+A102+0.01</f>
        <v>4.089999999999999</v>
      </c>
      <c r="B103" s="60" t="s">
        <v>306</v>
      </c>
      <c r="C103" s="60" t="s">
        <v>307</v>
      </c>
      <c r="D103" s="17" t="s">
        <v>133</v>
      </c>
      <c r="E103" s="18" t="s">
        <v>17</v>
      </c>
      <c r="F103" s="60" t="s">
        <v>308</v>
      </c>
      <c r="G103" s="19" t="s">
        <v>19</v>
      </c>
      <c r="H103" s="20">
        <v>-3341</v>
      </c>
      <c r="I103" s="35">
        <v>-1</v>
      </c>
      <c r="J103" s="61">
        <f>+L103/0.8</f>
        <v>7.6874999999999985E-2</v>
      </c>
      <c r="K103" s="62">
        <v>0.41</v>
      </c>
      <c r="L103" s="62">
        <f>+K103*0.15</f>
        <v>6.1499999999999992E-2</v>
      </c>
      <c r="M103" s="63">
        <f>+K103-L103</f>
        <v>0.34849999999999998</v>
      </c>
    </row>
    <row r="104" spans="1:13" ht="25.5">
      <c r="A104" s="118">
        <f t="shared" ref="A104:A105" si="11">+A103+0.01</f>
        <v>4.0999999999999988</v>
      </c>
      <c r="B104" s="65" t="s">
        <v>236</v>
      </c>
      <c r="C104" s="65" t="s">
        <v>237</v>
      </c>
      <c r="D104" s="17" t="s">
        <v>133</v>
      </c>
      <c r="E104" s="18" t="s">
        <v>17</v>
      </c>
      <c r="F104" s="65" t="s">
        <v>238</v>
      </c>
      <c r="G104" s="19" t="s">
        <v>19</v>
      </c>
      <c r="H104" s="20">
        <v>5565.8850000000002</v>
      </c>
      <c r="I104" s="35">
        <v>3</v>
      </c>
      <c r="J104" s="61">
        <v>-9.9967E-2</v>
      </c>
      <c r="K104" s="62">
        <v>-0.53315612415000002</v>
      </c>
      <c r="L104" s="62">
        <v>-7.99734186225E-2</v>
      </c>
      <c r="M104" s="63">
        <v>-0.45318270552750001</v>
      </c>
    </row>
    <row r="105" spans="1:13" ht="25.5">
      <c r="A105" s="118">
        <f t="shared" si="11"/>
        <v>4.1099999999999985</v>
      </c>
      <c r="B105" s="65" t="s">
        <v>239</v>
      </c>
      <c r="C105" s="65" t="s">
        <v>240</v>
      </c>
      <c r="D105" s="17" t="s">
        <v>133</v>
      </c>
      <c r="E105" s="18" t="s">
        <v>17</v>
      </c>
      <c r="F105" s="65" t="s">
        <v>241</v>
      </c>
      <c r="G105" s="19" t="s">
        <v>19</v>
      </c>
      <c r="H105" s="20">
        <v>375.36</v>
      </c>
      <c r="I105" s="35">
        <v>1</v>
      </c>
      <c r="J105" s="61">
        <v>-6.7419999999999997E-3</v>
      </c>
      <c r="K105" s="62">
        <v>-3.5955734400000001E-2</v>
      </c>
      <c r="L105" s="62">
        <v>-5.39336016E-3</v>
      </c>
      <c r="M105" s="63">
        <v>-3.0562374240000002E-2</v>
      </c>
    </row>
    <row r="106" spans="1:13">
      <c r="A106" s="118">
        <f t="shared" ref="A106:A109" si="12">+A105+0.01</f>
        <v>4.1199999999999983</v>
      </c>
      <c r="B106" s="65" t="s">
        <v>242</v>
      </c>
      <c r="C106" s="65" t="s">
        <v>240</v>
      </c>
      <c r="D106" s="17" t="s">
        <v>133</v>
      </c>
      <c r="E106" s="18" t="s">
        <v>17</v>
      </c>
      <c r="F106" s="65" t="s">
        <v>243</v>
      </c>
      <c r="G106" s="19" t="s">
        <v>19</v>
      </c>
      <c r="H106" s="20">
        <v>-1803.4875000000002</v>
      </c>
      <c r="I106" s="35">
        <v>-1</v>
      </c>
      <c r="J106" s="61">
        <v>3.2391999999999997E-2</v>
      </c>
      <c r="K106" s="62">
        <v>0.17275606762500004</v>
      </c>
      <c r="L106" s="62">
        <v>2.5913410143750003E-2</v>
      </c>
      <c r="M106" s="63">
        <v>0.14684265748125003</v>
      </c>
    </row>
    <row r="107" spans="1:13">
      <c r="A107" s="118">
        <f t="shared" si="12"/>
        <v>4.1299999999999981</v>
      </c>
      <c r="B107" s="65" t="s">
        <v>244</v>
      </c>
      <c r="C107" s="65" t="s">
        <v>172</v>
      </c>
      <c r="D107" s="17" t="s">
        <v>133</v>
      </c>
      <c r="E107" s="18" t="s">
        <v>40</v>
      </c>
      <c r="F107" s="65" t="s">
        <v>245</v>
      </c>
      <c r="G107" s="19" t="s">
        <v>19</v>
      </c>
      <c r="H107" s="20">
        <v>362.09999999999997</v>
      </c>
      <c r="I107" s="35"/>
      <c r="J107" s="61">
        <v>-6.5040000000000002E-3</v>
      </c>
      <c r="K107" s="62">
        <v>-3.4685558999999998E-2</v>
      </c>
      <c r="L107" s="62">
        <v>-5.2028338499999997E-3</v>
      </c>
      <c r="M107" s="63">
        <v>-2.948272515E-2</v>
      </c>
    </row>
    <row r="108" spans="1:13" ht="25.5">
      <c r="A108" s="118">
        <f t="shared" si="12"/>
        <v>4.1399999999999979</v>
      </c>
      <c r="B108" s="65" t="s">
        <v>246</v>
      </c>
      <c r="C108" s="65" t="s">
        <v>247</v>
      </c>
      <c r="D108" s="17" t="s">
        <v>133</v>
      </c>
      <c r="E108" s="18" t="s">
        <v>17</v>
      </c>
      <c r="F108" s="65" t="s">
        <v>248</v>
      </c>
      <c r="G108" s="19" t="s">
        <v>19</v>
      </c>
      <c r="H108" s="20">
        <v>-2040</v>
      </c>
      <c r="I108" s="35">
        <v>-1</v>
      </c>
      <c r="J108" s="61">
        <v>3.6639999999999999E-2</v>
      </c>
      <c r="K108" s="62">
        <v>0.19541160000000002</v>
      </c>
      <c r="L108" s="62">
        <v>2.9311740000000003E-2</v>
      </c>
      <c r="M108" s="63">
        <v>0.16609986000000002</v>
      </c>
    </row>
    <row r="109" spans="1:13" ht="25.5">
      <c r="A109" s="118">
        <f t="shared" si="12"/>
        <v>4.1499999999999977</v>
      </c>
      <c r="B109" s="65" t="s">
        <v>249</v>
      </c>
      <c r="C109" s="65" t="s">
        <v>250</v>
      </c>
      <c r="D109" s="17" t="s">
        <v>133</v>
      </c>
      <c r="E109" s="18" t="s">
        <v>17</v>
      </c>
      <c r="F109" s="65" t="s">
        <v>251</v>
      </c>
      <c r="G109" s="19" t="s">
        <v>19</v>
      </c>
      <c r="H109" s="20">
        <v>879.75</v>
      </c>
      <c r="I109" s="35">
        <v>1</v>
      </c>
      <c r="J109" s="61">
        <v>-1.5800999999999999E-2</v>
      </c>
      <c r="K109" s="62">
        <v>-8.4271252500000005E-2</v>
      </c>
      <c r="L109" s="62">
        <v>-1.2640687874999999E-2</v>
      </c>
      <c r="M109" s="63">
        <v>-7.1630564625000004E-2</v>
      </c>
    </row>
    <row r="110" spans="1:13">
      <c r="A110" s="120"/>
      <c r="B110" s="25"/>
      <c r="C110" s="25"/>
      <c r="D110" s="26"/>
      <c r="E110" s="27"/>
      <c r="F110" s="28" t="s">
        <v>140</v>
      </c>
      <c r="G110" s="29"/>
      <c r="H110" s="36">
        <v>-28044.8325</v>
      </c>
      <c r="I110" s="37">
        <v>-3</v>
      </c>
      <c r="J110" s="32">
        <f t="shared" ref="J110" si="13">SUM(J95:J109)</f>
        <v>0.58057700000000012</v>
      </c>
      <c r="K110" s="33">
        <f t="shared" ref="K110" si="14">SUM(K95:K109)</f>
        <v>3.0964145051749998</v>
      </c>
      <c r="L110" s="33">
        <f t="shared" ref="L110" si="15">SUM(L95:L109)</f>
        <v>0.46446217577624999</v>
      </c>
      <c r="M110" s="66">
        <f>SUM(M95:M109)</f>
        <v>2.6319523293987506</v>
      </c>
    </row>
    <row r="111" spans="1:13">
      <c r="A111" s="117">
        <v>5</v>
      </c>
      <c r="B111" s="125" t="s">
        <v>252</v>
      </c>
      <c r="C111" s="126"/>
      <c r="D111" s="17"/>
      <c r="E111" s="18"/>
      <c r="F111" s="60"/>
      <c r="G111" s="19"/>
      <c r="H111" s="20"/>
      <c r="I111" s="21"/>
      <c r="J111" s="61"/>
      <c r="K111" s="62"/>
      <c r="L111" s="62"/>
      <c r="M111" s="63"/>
    </row>
    <row r="112" spans="1:13">
      <c r="A112" s="118">
        <v>5.01</v>
      </c>
      <c r="B112" s="59" t="s">
        <v>253</v>
      </c>
      <c r="C112" s="60" t="s">
        <v>254</v>
      </c>
      <c r="D112" s="17" t="s">
        <v>16</v>
      </c>
      <c r="E112" s="18" t="s">
        <v>17</v>
      </c>
      <c r="F112" s="60" t="s">
        <v>255</v>
      </c>
      <c r="G112" s="19" t="s">
        <v>44</v>
      </c>
      <c r="H112" s="20">
        <v>-4691</v>
      </c>
      <c r="I112" s="21"/>
      <c r="J112" s="61">
        <v>8.4252999999999995E-2</v>
      </c>
      <c r="K112" s="62">
        <v>0.44935089</v>
      </c>
      <c r="L112" s="62">
        <v>6.7402633500000003E-2</v>
      </c>
      <c r="M112" s="63">
        <v>0.38194825650000003</v>
      </c>
    </row>
    <row r="113" spans="1:13">
      <c r="A113" s="121">
        <v>5.0199999999999996</v>
      </c>
      <c r="B113" s="65" t="s">
        <v>256</v>
      </c>
      <c r="C113" s="65" t="s">
        <v>172</v>
      </c>
      <c r="D113" s="17" t="s">
        <v>133</v>
      </c>
      <c r="E113" s="18" t="s">
        <v>40</v>
      </c>
      <c r="F113" s="65" t="s">
        <v>212</v>
      </c>
      <c r="G113" s="19" t="s">
        <v>19</v>
      </c>
      <c r="H113" s="23">
        <v>-4526.25</v>
      </c>
      <c r="I113" s="24">
        <v>-3</v>
      </c>
      <c r="J113" s="61">
        <v>8.1294000000000005E-2</v>
      </c>
      <c r="K113" s="62">
        <v>0.43356948750000007</v>
      </c>
      <c r="L113" s="62">
        <v>6.5035423125000005E-2</v>
      </c>
      <c r="M113" s="63">
        <v>0.36853406437500008</v>
      </c>
    </row>
    <row r="114" spans="1:13" ht="25.5">
      <c r="A114" s="118">
        <v>5.0299999999999994</v>
      </c>
      <c r="B114" s="65" t="s">
        <v>257</v>
      </c>
      <c r="C114" s="65" t="s">
        <v>258</v>
      </c>
      <c r="D114" s="17" t="s">
        <v>133</v>
      </c>
      <c r="E114" s="18" t="s">
        <v>17</v>
      </c>
      <c r="F114" s="65" t="s">
        <v>259</v>
      </c>
      <c r="G114" s="19" t="s">
        <v>19</v>
      </c>
      <c r="H114" s="23">
        <v>-6114.9000000000005</v>
      </c>
      <c r="I114" s="24">
        <v>-1</v>
      </c>
      <c r="J114" s="61">
        <v>0.125194</v>
      </c>
      <c r="K114" s="62">
        <v>0.5857462710000001</v>
      </c>
      <c r="L114" s="62">
        <v>8.7861940649999998E-2</v>
      </c>
      <c r="M114" s="63">
        <v>0.49788433035000007</v>
      </c>
    </row>
    <row r="115" spans="1:13" ht="25.5">
      <c r="A115" s="118">
        <v>5.0399999999999991</v>
      </c>
      <c r="B115" s="65" t="s">
        <v>260</v>
      </c>
      <c r="C115" s="65" t="s">
        <v>258</v>
      </c>
      <c r="D115" s="17" t="s">
        <v>133</v>
      </c>
      <c r="E115" s="18" t="s">
        <v>17</v>
      </c>
      <c r="F115" s="65" t="s">
        <v>261</v>
      </c>
      <c r="G115" s="19" t="s">
        <v>21</v>
      </c>
      <c r="H115" s="23">
        <v>-825.21</v>
      </c>
      <c r="I115" s="24"/>
      <c r="J115" s="61">
        <v>0.1098274258125</v>
      </c>
      <c r="K115" s="62">
        <v>7.9046865899999999E-2</v>
      </c>
      <c r="L115" s="62">
        <v>1.1857029885E-2</v>
      </c>
      <c r="M115" s="63">
        <v>6.7189836015000004E-2</v>
      </c>
    </row>
    <row r="116" spans="1:13" ht="25.5">
      <c r="A116" s="118">
        <v>5.0499999999999989</v>
      </c>
      <c r="B116" s="65" t="s">
        <v>262</v>
      </c>
      <c r="C116" s="60" t="s">
        <v>263</v>
      </c>
      <c r="D116" s="17" t="s">
        <v>133</v>
      </c>
      <c r="E116" s="18" t="s">
        <v>17</v>
      </c>
      <c r="F116" s="65" t="s">
        <v>264</v>
      </c>
      <c r="G116" s="19" t="s">
        <v>44</v>
      </c>
      <c r="H116" s="20">
        <v>-6970.5000000000009</v>
      </c>
      <c r="I116" s="24">
        <v>-1</v>
      </c>
      <c r="J116" s="61">
        <v>1.4821287356249999E-2</v>
      </c>
      <c r="K116" s="62">
        <v>0.66770419500000022</v>
      </c>
      <c r="L116" s="62">
        <v>0.10015562925000003</v>
      </c>
      <c r="M116" s="63">
        <v>0.56754856575000023</v>
      </c>
    </row>
    <row r="117" spans="1:13" ht="25.5">
      <c r="A117" s="118">
        <v>5.0599999999999987</v>
      </c>
      <c r="B117" s="65" t="s">
        <v>265</v>
      </c>
      <c r="C117" s="65" t="s">
        <v>266</v>
      </c>
      <c r="D117" s="17" t="s">
        <v>133</v>
      </c>
      <c r="E117" s="18" t="s">
        <v>17</v>
      </c>
      <c r="F117" s="65" t="s">
        <v>267</v>
      </c>
      <c r="G117" s="19" t="s">
        <v>44</v>
      </c>
      <c r="H117" s="23">
        <v>-3408</v>
      </c>
      <c r="I117" s="24"/>
      <c r="J117" s="61">
        <v>6.1209E-2</v>
      </c>
      <c r="K117" s="62">
        <v>0.32644419799999996</v>
      </c>
      <c r="L117" s="62">
        <v>4.8966429700000001E-2</v>
      </c>
      <c r="M117" s="63">
        <v>0.27747776829999998</v>
      </c>
    </row>
    <row r="118" spans="1:13">
      <c r="A118" s="122"/>
      <c r="B118" s="38"/>
      <c r="C118" s="38"/>
      <c r="D118" s="26"/>
      <c r="E118" s="27"/>
      <c r="F118" s="28" t="s">
        <v>140</v>
      </c>
      <c r="G118" s="29"/>
      <c r="H118" s="39">
        <v>-26535.86</v>
      </c>
      <c r="I118" s="40">
        <v>-5</v>
      </c>
      <c r="J118" s="32">
        <f t="shared" ref="J118" si="16">SUM(J112:J117)</f>
        <v>0.47659871316875002</v>
      </c>
      <c r="K118" s="33">
        <f t="shared" ref="K118" si="17">SUM(K112:K117)</f>
        <v>2.5418619074000004</v>
      </c>
      <c r="L118" s="33">
        <f t="shared" ref="L118" si="18">SUM(L112:L117)</f>
        <v>0.38127908611000005</v>
      </c>
      <c r="M118" s="66">
        <f>SUM(M112:M117)</f>
        <v>2.1605828212900002</v>
      </c>
    </row>
    <row r="119" spans="1:13">
      <c r="A119" s="117">
        <v>6</v>
      </c>
      <c r="B119" s="133" t="s">
        <v>268</v>
      </c>
      <c r="C119" s="134"/>
      <c r="D119" s="17"/>
      <c r="E119" s="18"/>
      <c r="F119" s="65"/>
      <c r="G119" s="19"/>
      <c r="H119" s="23"/>
      <c r="I119" s="24"/>
      <c r="J119" s="61"/>
      <c r="K119" s="62"/>
      <c r="L119" s="62"/>
      <c r="M119" s="63"/>
    </row>
    <row r="120" spans="1:13">
      <c r="A120" s="118"/>
      <c r="B120" s="60"/>
      <c r="C120" s="60"/>
      <c r="D120" s="17"/>
      <c r="E120" s="18"/>
      <c r="F120" s="60"/>
      <c r="G120" s="19"/>
      <c r="H120" s="20"/>
      <c r="I120" s="21"/>
      <c r="J120" s="61"/>
      <c r="K120" s="62"/>
      <c r="L120" s="62"/>
      <c r="M120" s="63"/>
    </row>
    <row r="121" spans="1:13">
      <c r="A121" s="120"/>
      <c r="B121" s="25"/>
      <c r="C121" s="25"/>
      <c r="D121" s="26"/>
      <c r="E121" s="27"/>
      <c r="F121" s="28" t="s">
        <v>140</v>
      </c>
      <c r="G121" s="29"/>
      <c r="H121" s="30">
        <v>0</v>
      </c>
      <c r="I121" s="40">
        <v>0</v>
      </c>
      <c r="J121" s="32">
        <f>-D121/1000000</f>
        <v>0</v>
      </c>
      <c r="K121" s="33">
        <f t="shared" ref="K121" si="19">-E121/1000000</f>
        <v>0</v>
      </c>
      <c r="L121" s="33">
        <v>0</v>
      </c>
      <c r="M121" s="66">
        <f t="shared" ref="M121" si="20">-G121/1000000</f>
        <v>0</v>
      </c>
    </row>
    <row r="122" spans="1:13">
      <c r="A122" s="117">
        <v>7</v>
      </c>
      <c r="B122" s="125" t="s">
        <v>269</v>
      </c>
      <c r="C122" s="126"/>
      <c r="D122" s="17"/>
      <c r="E122" s="18"/>
      <c r="F122" s="60"/>
      <c r="G122" s="19"/>
      <c r="H122" s="20"/>
      <c r="I122" s="21"/>
      <c r="J122" s="61"/>
      <c r="K122" s="62"/>
      <c r="L122" s="62"/>
      <c r="M122" s="63"/>
    </row>
    <row r="123" spans="1:13" ht="25.5">
      <c r="A123" s="118">
        <v>7.01</v>
      </c>
      <c r="B123" s="60" t="s">
        <v>197</v>
      </c>
      <c r="C123" s="60"/>
      <c r="D123" s="17" t="s">
        <v>16</v>
      </c>
      <c r="E123" s="18" t="s">
        <v>270</v>
      </c>
      <c r="F123" s="60" t="s">
        <v>271</v>
      </c>
      <c r="G123" s="19" t="s">
        <v>19</v>
      </c>
      <c r="H123" s="20">
        <v>-10063</v>
      </c>
      <c r="I123" s="21"/>
      <c r="J123" s="61">
        <v>0.18073776937499997</v>
      </c>
      <c r="K123" s="62">
        <v>0.96393477000000005</v>
      </c>
      <c r="L123" s="62">
        <v>0.14459021549999998</v>
      </c>
      <c r="M123" s="63">
        <v>0.8193445545000001</v>
      </c>
    </row>
    <row r="124" spans="1:13" ht="25.5">
      <c r="A124" s="118">
        <v>7.02</v>
      </c>
      <c r="B124" s="60" t="s">
        <v>197</v>
      </c>
      <c r="C124" s="60"/>
      <c r="D124" s="17" t="s">
        <v>66</v>
      </c>
      <c r="E124" s="18" t="s">
        <v>270</v>
      </c>
      <c r="F124" s="60" t="s">
        <v>271</v>
      </c>
      <c r="G124" s="19" t="s">
        <v>19</v>
      </c>
      <c r="H124" s="20">
        <v>-7724.5884000000024</v>
      </c>
      <c r="I124" s="21"/>
      <c r="J124" s="61">
        <v>0.13873843553175003</v>
      </c>
      <c r="K124" s="62">
        <v>0.73993832283600025</v>
      </c>
      <c r="L124" s="62">
        <v>0.11099074842540003</v>
      </c>
      <c r="M124" s="63">
        <v>0.62894757441060023</v>
      </c>
    </row>
    <row r="125" spans="1:13" ht="25.5">
      <c r="A125" s="118">
        <v>7.0299999999999994</v>
      </c>
      <c r="B125" s="65" t="s">
        <v>197</v>
      </c>
      <c r="C125" s="65"/>
      <c r="D125" s="17" t="s">
        <v>133</v>
      </c>
      <c r="E125" s="18" t="s">
        <v>270</v>
      </c>
      <c r="F125" s="60" t="s">
        <v>272</v>
      </c>
      <c r="G125" s="19" t="s">
        <v>19</v>
      </c>
      <c r="H125" s="23">
        <v>-6794.8016000000007</v>
      </c>
      <c r="I125" s="24"/>
      <c r="J125" s="61">
        <v>0.122038883487</v>
      </c>
      <c r="K125" s="62">
        <v>0.65087404526400006</v>
      </c>
      <c r="L125" s="62">
        <v>9.7631106789600006E-2</v>
      </c>
      <c r="M125" s="63">
        <v>0.55324293847440009</v>
      </c>
    </row>
    <row r="126" spans="1:13">
      <c r="A126" s="122"/>
      <c r="B126" s="38"/>
      <c r="C126" s="38"/>
      <c r="D126" s="26"/>
      <c r="E126" s="27"/>
      <c r="F126" s="28" t="s">
        <v>140</v>
      </c>
      <c r="G126" s="29"/>
      <c r="H126" s="39">
        <v>-24582.39</v>
      </c>
      <c r="I126" s="40">
        <v>0</v>
      </c>
      <c r="J126" s="32">
        <f t="shared" ref="J126" si="21">SUM(J123:J125)</f>
        <v>0.44151508839374998</v>
      </c>
      <c r="K126" s="33">
        <f t="shared" ref="K126" si="22">SUM(K123:K125)</f>
        <v>2.3547471381000005</v>
      </c>
      <c r="L126" s="33">
        <f t="shared" ref="L126" si="23">SUM(L123:L125)</f>
        <v>0.35321207071500005</v>
      </c>
      <c r="M126" s="66">
        <f>SUM(M123:M125)</f>
        <v>2.0015350673850003</v>
      </c>
    </row>
    <row r="127" spans="1:13">
      <c r="A127" s="117">
        <v>8</v>
      </c>
      <c r="B127" s="125" t="s">
        <v>273</v>
      </c>
      <c r="C127" s="126"/>
      <c r="D127" s="17"/>
      <c r="E127" s="18"/>
      <c r="F127" s="60"/>
      <c r="G127" s="19"/>
      <c r="H127" s="23"/>
      <c r="I127" s="24"/>
      <c r="J127" s="61"/>
      <c r="K127" s="62"/>
      <c r="L127" s="62"/>
      <c r="M127" s="63"/>
    </row>
    <row r="128" spans="1:13" ht="25.5">
      <c r="A128" s="118">
        <v>8.01</v>
      </c>
      <c r="B128" s="60" t="s">
        <v>197</v>
      </c>
      <c r="C128" s="60"/>
      <c r="D128" s="17" t="s">
        <v>16</v>
      </c>
      <c r="E128" s="18" t="s">
        <v>270</v>
      </c>
      <c r="F128" s="60" t="s">
        <v>274</v>
      </c>
      <c r="G128" s="19" t="s">
        <v>28</v>
      </c>
      <c r="H128" s="20">
        <v>-9218</v>
      </c>
      <c r="I128" s="21"/>
      <c r="J128" s="61">
        <v>0.16555924518750001</v>
      </c>
      <c r="K128" s="62">
        <v>0.88298264100000001</v>
      </c>
      <c r="L128" s="62">
        <v>0.13244739615000001</v>
      </c>
      <c r="M128" s="63">
        <v>0.75053524485000001</v>
      </c>
    </row>
    <row r="129" spans="1:13" ht="25.5">
      <c r="A129" s="118">
        <v>8.02</v>
      </c>
      <c r="B129" s="60" t="s">
        <v>197</v>
      </c>
      <c r="C129" s="60"/>
      <c r="D129" s="17" t="s">
        <v>66</v>
      </c>
      <c r="E129" s="18" t="s">
        <v>17</v>
      </c>
      <c r="F129" s="60" t="s">
        <v>275</v>
      </c>
      <c r="G129" s="19" t="s">
        <v>28</v>
      </c>
      <c r="H129" s="20">
        <v>-1464</v>
      </c>
      <c r="I129" s="22"/>
      <c r="J129" s="61">
        <v>2.6297408306250002E-2</v>
      </c>
      <c r="K129" s="62">
        <v>0.14025284430000001</v>
      </c>
      <c r="L129" s="62">
        <v>2.1037926645000003E-2</v>
      </c>
      <c r="M129" s="63">
        <v>0.11921491765500003</v>
      </c>
    </row>
    <row r="130" spans="1:13">
      <c r="A130" s="118">
        <v>8.0299999999999994</v>
      </c>
      <c r="B130" s="65" t="s">
        <v>276</v>
      </c>
      <c r="C130" s="65" t="s">
        <v>277</v>
      </c>
      <c r="D130" s="17" t="s">
        <v>133</v>
      </c>
      <c r="E130" s="18" t="s">
        <v>17</v>
      </c>
      <c r="F130" s="65" t="s">
        <v>278</v>
      </c>
      <c r="G130" s="19" t="s">
        <v>19</v>
      </c>
      <c r="H130" s="23">
        <v>-163</v>
      </c>
      <c r="I130" s="24"/>
      <c r="J130" s="61">
        <v>2.9232713249999999E-3</v>
      </c>
      <c r="K130" s="62">
        <v>1.55907804E-2</v>
      </c>
      <c r="L130" s="62">
        <v>2.3386170600000001E-3</v>
      </c>
      <c r="M130" s="63">
        <v>1.3252163339999999E-2</v>
      </c>
    </row>
    <row r="131" spans="1:13">
      <c r="A131" s="118">
        <v>8.0399999999999991</v>
      </c>
      <c r="B131" s="65" t="s">
        <v>276</v>
      </c>
      <c r="C131" s="65" t="s">
        <v>277</v>
      </c>
      <c r="D131" s="17" t="s">
        <v>133</v>
      </c>
      <c r="E131" s="18" t="s">
        <v>17</v>
      </c>
      <c r="F131" s="65" t="s">
        <v>279</v>
      </c>
      <c r="G131" s="19" t="s">
        <v>21</v>
      </c>
      <c r="H131" s="23">
        <v>-157</v>
      </c>
      <c r="I131" s="24"/>
      <c r="J131" s="61">
        <v>2.8271819812499999E-3</v>
      </c>
      <c r="K131" s="62">
        <v>1.5078303900000001E-2</v>
      </c>
      <c r="L131" s="62">
        <v>2.2617455850000002E-3</v>
      </c>
      <c r="M131" s="63">
        <v>1.2816558315000001E-2</v>
      </c>
    </row>
    <row r="132" spans="1:13">
      <c r="A132" s="118">
        <v>8.0499999999999989</v>
      </c>
      <c r="B132" s="65" t="s">
        <v>280</v>
      </c>
      <c r="C132" s="65" t="s">
        <v>175</v>
      </c>
      <c r="D132" s="17" t="s">
        <v>133</v>
      </c>
      <c r="E132" s="18" t="s">
        <v>17</v>
      </c>
      <c r="F132" s="65" t="s">
        <v>281</v>
      </c>
      <c r="G132" s="19" t="s">
        <v>19</v>
      </c>
      <c r="H132" s="23">
        <v>-156</v>
      </c>
      <c r="I132" s="24"/>
      <c r="J132" s="61">
        <v>2.8018575000000002E-3</v>
      </c>
      <c r="K132" s="62">
        <v>1.4943240000000002E-2</v>
      </c>
      <c r="L132" s="62">
        <v>2.2414860000000004E-3</v>
      </c>
      <c r="M132" s="63">
        <v>1.2701754000000001E-2</v>
      </c>
    </row>
    <row r="133" spans="1:13">
      <c r="A133" s="118">
        <v>8.0599999999999987</v>
      </c>
      <c r="B133" s="65" t="s">
        <v>265</v>
      </c>
      <c r="C133" s="65" t="s">
        <v>266</v>
      </c>
      <c r="D133" s="17" t="s">
        <v>133</v>
      </c>
      <c r="E133" s="18" t="s">
        <v>17</v>
      </c>
      <c r="F133" s="65" t="s">
        <v>281</v>
      </c>
      <c r="G133" s="19" t="s">
        <v>19</v>
      </c>
      <c r="H133" s="23">
        <v>-152</v>
      </c>
      <c r="I133" s="24"/>
      <c r="J133" s="61">
        <v>2.7271412999999999E-3</v>
      </c>
      <c r="K133" s="62">
        <v>1.4544753600000002E-2</v>
      </c>
      <c r="L133" s="62">
        <v>2.1817130399999999E-3</v>
      </c>
      <c r="M133" s="63">
        <v>1.2363040560000002E-2</v>
      </c>
    </row>
    <row r="134" spans="1:13">
      <c r="A134" s="118">
        <v>8.0699999999999985</v>
      </c>
      <c r="B134" s="65" t="s">
        <v>265</v>
      </c>
      <c r="C134" s="65" t="s">
        <v>266</v>
      </c>
      <c r="D134" s="17" t="s">
        <v>133</v>
      </c>
      <c r="E134" s="18" t="s">
        <v>17</v>
      </c>
      <c r="F134" s="65" t="s">
        <v>282</v>
      </c>
      <c r="G134" s="19" t="s">
        <v>21</v>
      </c>
      <c r="H134" s="23">
        <v>-149</v>
      </c>
      <c r="I134" s="24"/>
      <c r="J134" s="61">
        <v>2.6843950124999997E-3</v>
      </c>
      <c r="K134" s="62">
        <v>1.4316773399999998E-2</v>
      </c>
      <c r="L134" s="62">
        <v>2.1475160099999999E-3</v>
      </c>
      <c r="M134" s="63">
        <v>1.2169257389999999E-2</v>
      </c>
    </row>
    <row r="135" spans="1:13">
      <c r="A135" s="120"/>
      <c r="B135" s="25"/>
      <c r="C135" s="25"/>
      <c r="D135" s="26"/>
      <c r="E135" s="27"/>
      <c r="F135" s="28" t="s">
        <v>140</v>
      </c>
      <c r="G135" s="29"/>
      <c r="H135" s="30">
        <v>-11459</v>
      </c>
      <c r="I135" s="34">
        <v>0</v>
      </c>
      <c r="J135" s="32">
        <f t="shared" ref="J135" si="24">SUM(J128:J134)</f>
        <v>0.20582050061250004</v>
      </c>
      <c r="K135" s="33">
        <f t="shared" ref="K135" si="25">SUM(K128:K134)</f>
        <v>1.0977093366000001</v>
      </c>
      <c r="L135" s="33">
        <f t="shared" ref="L135" si="26">SUM(L128:L134)</f>
        <v>0.16465640048999999</v>
      </c>
      <c r="M135" s="66">
        <f>SUM(M128:M134)</f>
        <v>0.93305293610999995</v>
      </c>
    </row>
    <row r="136" spans="1:13">
      <c r="A136" s="117">
        <v>9</v>
      </c>
      <c r="B136" s="125" t="s">
        <v>283</v>
      </c>
      <c r="C136" s="126"/>
      <c r="D136" s="17"/>
      <c r="E136" s="18"/>
      <c r="F136" s="60"/>
      <c r="G136" s="19"/>
      <c r="H136" s="20"/>
      <c r="I136" s="21"/>
      <c r="J136" s="61"/>
      <c r="K136" s="62"/>
      <c r="L136" s="62"/>
      <c r="M136" s="63"/>
    </row>
    <row r="137" spans="1:13" ht="25.5">
      <c r="A137" s="118">
        <v>9.01</v>
      </c>
      <c r="B137" s="60" t="s">
        <v>197</v>
      </c>
      <c r="C137" s="60"/>
      <c r="D137" s="17" t="s">
        <v>16</v>
      </c>
      <c r="E137" s="18" t="s">
        <v>270</v>
      </c>
      <c r="F137" s="60" t="s">
        <v>284</v>
      </c>
      <c r="G137" s="19" t="s">
        <v>19</v>
      </c>
      <c r="H137" s="20">
        <v>-10063</v>
      </c>
      <c r="I137" s="21">
        <v>0</v>
      </c>
      <c r="J137" s="61">
        <v>6.0245923124999996E-2</v>
      </c>
      <c r="K137" s="62">
        <v>0.32131159000000004</v>
      </c>
      <c r="L137" s="62">
        <v>4.8196738500000003E-2</v>
      </c>
      <c r="M137" s="63">
        <v>0.27311485150000003</v>
      </c>
    </row>
    <row r="138" spans="1:13" ht="25.5">
      <c r="A138" s="118">
        <v>9.02</v>
      </c>
      <c r="B138" s="60" t="s">
        <v>197</v>
      </c>
      <c r="C138" s="60"/>
      <c r="D138" s="17" t="s">
        <v>66</v>
      </c>
      <c r="E138" s="18" t="s">
        <v>270</v>
      </c>
      <c r="F138" s="60" t="s">
        <v>284</v>
      </c>
      <c r="G138" s="19" t="s">
        <v>19</v>
      </c>
      <c r="H138" s="20">
        <v>-7725</v>
      </c>
      <c r="I138" s="21">
        <v>0</v>
      </c>
      <c r="J138" s="61">
        <v>4.6246145177250016E-2</v>
      </c>
      <c r="K138" s="62">
        <v>0.24664610761200012</v>
      </c>
      <c r="L138" s="62">
        <v>3.6996916141800014E-2</v>
      </c>
      <c r="M138" s="63">
        <v>0.20964919147020009</v>
      </c>
    </row>
    <row r="139" spans="1:13" ht="25.5">
      <c r="A139" s="118">
        <v>9.0299999999999994</v>
      </c>
      <c r="B139" s="65" t="s">
        <v>197</v>
      </c>
      <c r="C139" s="65"/>
      <c r="D139" s="17" t="s">
        <v>133</v>
      </c>
      <c r="E139" s="18" t="s">
        <v>270</v>
      </c>
      <c r="F139" s="60" t="s">
        <v>284</v>
      </c>
      <c r="G139" s="19" t="s">
        <v>19</v>
      </c>
      <c r="H139" s="23">
        <v>-6795</v>
      </c>
      <c r="I139" s="24">
        <v>0</v>
      </c>
      <c r="J139" s="61">
        <v>4.0679627829000004E-2</v>
      </c>
      <c r="K139" s="62">
        <v>0.21695801508800006</v>
      </c>
      <c r="L139" s="62">
        <v>3.2543702263200004E-2</v>
      </c>
      <c r="M139" s="63">
        <v>0.18441431282480003</v>
      </c>
    </row>
    <row r="140" spans="1:13">
      <c r="A140" s="122"/>
      <c r="B140" s="38"/>
      <c r="C140" s="38"/>
      <c r="D140" s="26"/>
      <c r="E140" s="27"/>
      <c r="F140" s="28" t="s">
        <v>140</v>
      </c>
      <c r="G140" s="29"/>
      <c r="H140" s="39">
        <v>-24583</v>
      </c>
      <c r="I140" s="40">
        <v>0</v>
      </c>
      <c r="J140" s="32">
        <f t="shared" ref="J140" si="27">SUM(J137:J139)</f>
        <v>0.14717169613125003</v>
      </c>
      <c r="K140" s="33">
        <f t="shared" ref="K140" si="28">SUM(K137:K139)</f>
        <v>0.78491571270000027</v>
      </c>
      <c r="L140" s="33">
        <f t="shared" ref="L140" si="29">SUM(L137:L139)</f>
        <v>0.11773735690500001</v>
      </c>
      <c r="M140" s="66">
        <f>SUM(M137:M139)</f>
        <v>0.66717835579500018</v>
      </c>
    </row>
    <row r="141" spans="1:13">
      <c r="A141" s="117">
        <v>10</v>
      </c>
      <c r="B141" s="125" t="s">
        <v>285</v>
      </c>
      <c r="C141" s="126"/>
      <c r="D141" s="17"/>
      <c r="E141" s="18"/>
      <c r="F141" s="60"/>
      <c r="G141" s="19"/>
      <c r="H141" s="23"/>
      <c r="I141" s="24"/>
      <c r="J141" s="61"/>
      <c r="K141" s="62"/>
      <c r="L141" s="62"/>
      <c r="M141" s="63"/>
    </row>
    <row r="142" spans="1:13">
      <c r="A142" s="118">
        <v>10.01</v>
      </c>
      <c r="B142" s="60" t="s">
        <v>197</v>
      </c>
      <c r="C142" s="60" t="s">
        <v>286</v>
      </c>
      <c r="D142" s="17" t="s">
        <v>16</v>
      </c>
      <c r="E142" s="18" t="s">
        <v>270</v>
      </c>
      <c r="F142" s="60" t="s">
        <v>287</v>
      </c>
      <c r="G142" s="19" t="s">
        <v>44</v>
      </c>
      <c r="H142" s="20">
        <v>-9600</v>
      </c>
      <c r="I142" s="21">
        <v>-4</v>
      </c>
      <c r="J142" s="61">
        <v>0.17242199999999999</v>
      </c>
      <c r="K142" s="62">
        <v>0.91958400000000007</v>
      </c>
      <c r="L142" s="62">
        <v>0.13793759999999999</v>
      </c>
      <c r="M142" s="63">
        <v>0.78164640000000019</v>
      </c>
    </row>
    <row r="143" spans="1:13">
      <c r="A143" s="118">
        <v>10.02</v>
      </c>
      <c r="B143" s="65" t="s">
        <v>197</v>
      </c>
      <c r="C143" s="65" t="s">
        <v>288</v>
      </c>
      <c r="D143" s="17" t="s">
        <v>66</v>
      </c>
      <c r="E143" s="18" t="s">
        <v>270</v>
      </c>
      <c r="F143" s="60" t="s">
        <v>289</v>
      </c>
      <c r="G143" s="19" t="s">
        <v>44</v>
      </c>
      <c r="H143" s="20">
        <v>-1800</v>
      </c>
      <c r="I143" s="21">
        <v>-3</v>
      </c>
      <c r="J143" s="61">
        <v>3.2329124999999993E-2</v>
      </c>
      <c r="K143" s="62">
        <v>0.17242199999999999</v>
      </c>
      <c r="L143" s="62">
        <v>2.5863299999999999E-2</v>
      </c>
      <c r="M143" s="63">
        <v>0.14655870000000001</v>
      </c>
    </row>
    <row r="144" spans="1:13">
      <c r="A144" s="118">
        <v>10.029999999999999</v>
      </c>
      <c r="B144" s="65" t="s">
        <v>197</v>
      </c>
      <c r="C144" s="65">
        <v>23</v>
      </c>
      <c r="D144" s="17" t="s">
        <v>133</v>
      </c>
      <c r="E144" s="18" t="s">
        <v>270</v>
      </c>
      <c r="F144" s="65" t="s">
        <v>289</v>
      </c>
      <c r="G144" s="19" t="s">
        <v>44</v>
      </c>
      <c r="H144" s="23">
        <v>-1400</v>
      </c>
      <c r="I144" s="24">
        <v>-2</v>
      </c>
      <c r="J144" s="61">
        <v>2.5144874999999997E-2</v>
      </c>
      <c r="K144" s="62">
        <v>0.134106</v>
      </c>
      <c r="L144" s="62">
        <v>2.0115899999999999E-2</v>
      </c>
      <c r="M144" s="63">
        <v>0.11399010000000001</v>
      </c>
    </row>
    <row r="145" spans="1:13">
      <c r="A145" s="119"/>
      <c r="B145" s="38"/>
      <c r="C145" s="38"/>
      <c r="D145" s="41"/>
      <c r="E145" s="42"/>
      <c r="F145" s="28" t="s">
        <v>140</v>
      </c>
      <c r="G145" s="29"/>
      <c r="H145" s="30">
        <v>-12800</v>
      </c>
      <c r="I145" s="34">
        <v>-9</v>
      </c>
      <c r="J145" s="32">
        <f t="shared" ref="J145" si="30">SUM(J142:J144)</f>
        <v>0.22989599999999999</v>
      </c>
      <c r="K145" s="33">
        <f t="shared" ref="K145" si="31">SUM(K142:K144)</f>
        <v>1.2261120000000001</v>
      </c>
      <c r="L145" s="33">
        <f t="shared" ref="L145" si="32">SUM(L142:L144)</f>
        <v>0.18391679999999999</v>
      </c>
      <c r="M145" s="66">
        <f>SUM(M142:M144)</f>
        <v>1.0421952000000003</v>
      </c>
    </row>
    <row r="146" spans="1:13" ht="15.75" thickBot="1">
      <c r="A146" s="123"/>
      <c r="B146" s="67"/>
      <c r="C146" s="67"/>
      <c r="D146" s="43"/>
      <c r="E146" s="44"/>
      <c r="F146" s="13"/>
      <c r="G146" s="14"/>
      <c r="H146" s="45"/>
      <c r="I146" s="68"/>
      <c r="J146" s="61"/>
      <c r="K146" s="62"/>
      <c r="L146" s="62"/>
      <c r="M146" s="63"/>
    </row>
    <row r="147" spans="1:13" ht="15.75" thickBot="1">
      <c r="A147" s="124"/>
      <c r="B147" s="46"/>
      <c r="C147" s="46"/>
      <c r="D147" s="47"/>
      <c r="E147" s="48"/>
      <c r="F147" s="46"/>
      <c r="G147" s="49" t="s">
        <v>290</v>
      </c>
      <c r="H147" s="50">
        <v>-341313.88250000007</v>
      </c>
      <c r="I147" s="111">
        <v>-101</v>
      </c>
      <c r="J147" s="112">
        <f>+J145+J140+J135+J126+J121+J118+J110+J93+J76+J57</f>
        <v>6.1443839321000011</v>
      </c>
      <c r="K147" s="113">
        <f>+K145+K140+K135+K126+K121+K118+K110+K93+K76+K57</f>
        <v>33.281640246875</v>
      </c>
      <c r="L147" s="113">
        <f>+L145+L140+L135+L126+L121+L118+L110+L93+L76+L57</f>
        <v>4.9922458370312501</v>
      </c>
      <c r="M147" s="114">
        <f>+M145+M140+M135+M126+M121+M118+M110+M93+M76+M57</f>
        <v>28.289394409843752</v>
      </c>
    </row>
  </sheetData>
  <autoFilter ref="A6:M119"/>
  <mergeCells count="15">
    <mergeCell ref="B141:C141"/>
    <mergeCell ref="A1:M1"/>
    <mergeCell ref="A3:M3"/>
    <mergeCell ref="B94:C94"/>
    <mergeCell ref="B111:C111"/>
    <mergeCell ref="B119:C119"/>
    <mergeCell ref="B122:C122"/>
    <mergeCell ref="B127:C127"/>
    <mergeCell ref="B136:C136"/>
    <mergeCell ref="J7:M7"/>
    <mergeCell ref="B7:C7"/>
    <mergeCell ref="B58:C58"/>
    <mergeCell ref="B77:C77"/>
    <mergeCell ref="A2:M2"/>
    <mergeCell ref="A4:M4"/>
  </mergeCells>
  <pageMargins left="0.7" right="0.7" top="0.75" bottom="0.75" header="0.3" footer="0.3"/>
  <pageSetup scale="68" fitToHeight="4" orientation="landscape" r:id="rId1"/>
  <rowBreaks count="2" manualBreakCount="2">
    <brk id="76" max="16383" man="1"/>
    <brk id="11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tabSelected="1" workbookViewId="0">
      <selection activeCell="D32" sqref="D32"/>
    </sheetView>
  </sheetViews>
  <sheetFormatPr defaultRowHeight="15"/>
  <cols>
    <col min="1" max="1" width="6.28515625" bestFit="1" customWidth="1"/>
    <col min="2" max="2" width="40" bestFit="1" customWidth="1"/>
    <col min="3" max="3" width="13.28515625" bestFit="1" customWidth="1"/>
    <col min="4" max="4" width="8.42578125" bestFit="1" customWidth="1"/>
    <col min="5" max="5" width="15.140625" bestFit="1" customWidth="1"/>
    <col min="6" max="6" width="15.42578125" customWidth="1"/>
    <col min="7" max="7" width="16" bestFit="1" customWidth="1"/>
    <col min="8" max="8" width="16.7109375" bestFit="1" customWidth="1"/>
  </cols>
  <sheetData>
    <row r="1" spans="1:8" ht="26.25">
      <c r="A1" s="127" t="s">
        <v>316</v>
      </c>
      <c r="B1" s="128"/>
      <c r="C1" s="128"/>
      <c r="D1" s="128"/>
      <c r="E1" s="128"/>
      <c r="F1" s="128"/>
      <c r="G1" s="128"/>
      <c r="H1" s="129"/>
    </row>
    <row r="2" spans="1:8" ht="26.25">
      <c r="A2" s="130" t="str">
        <f>+'FY 2011 Metrobus Cuts'!A3:M3</f>
        <v>Metrobus System Summary - Board Approved Hearing Docket</v>
      </c>
      <c r="B2" s="131"/>
      <c r="C2" s="131"/>
      <c r="D2" s="131"/>
      <c r="E2" s="131"/>
      <c r="F2" s="131"/>
      <c r="G2" s="131"/>
      <c r="H2" s="132"/>
    </row>
    <row r="3" spans="1:8" ht="21" thickBot="1">
      <c r="A3" s="146">
        <f>+'FY 2011 Metrobus Cuts'!A4</f>
        <v>40241</v>
      </c>
      <c r="B3" s="147"/>
      <c r="C3" s="147"/>
      <c r="D3" s="147"/>
      <c r="E3" s="147"/>
      <c r="F3" s="147"/>
      <c r="G3" s="147"/>
      <c r="H3" s="148"/>
    </row>
    <row r="4" spans="1:8" ht="61.15" customHeight="1" thickBot="1">
      <c r="A4" s="151" t="s">
        <v>321</v>
      </c>
      <c r="B4" s="152"/>
      <c r="C4" s="69" t="s">
        <v>317</v>
      </c>
      <c r="D4" s="70" t="s">
        <v>7</v>
      </c>
      <c r="E4" s="70" t="s">
        <v>8</v>
      </c>
      <c r="F4" s="71" t="s">
        <v>318</v>
      </c>
      <c r="G4" s="72" t="s">
        <v>319</v>
      </c>
      <c r="H4" s="86" t="s">
        <v>320</v>
      </c>
    </row>
    <row r="5" spans="1:8" ht="18">
      <c r="A5" s="149"/>
      <c r="B5" s="150"/>
      <c r="C5" s="73"/>
      <c r="D5" s="75"/>
      <c r="E5" s="75"/>
      <c r="F5" s="74"/>
      <c r="G5" s="75"/>
      <c r="H5" s="87"/>
    </row>
    <row r="6" spans="1:8" ht="31.5">
      <c r="A6" s="88">
        <v>1</v>
      </c>
      <c r="B6" s="89" t="str">
        <f>+'[1]Details All States'!E5</f>
        <v>Headway  Change / Trip Elimination</v>
      </c>
      <c r="C6" s="76">
        <f>+'FY 2011 Metrobus Cuts'!H57</f>
        <v>-40801.58</v>
      </c>
      <c r="D6" s="95">
        <f>+'FY 2011 Metrobus Cuts'!I57</f>
        <v>-16</v>
      </c>
      <c r="E6" s="93">
        <f>+'FY 2011 Metrobus Cuts'!J57</f>
        <v>0.89446187778749997</v>
      </c>
      <c r="F6" s="97">
        <f>+'FY 2011 Metrobus Cuts'!K57</f>
        <v>5.2553833482000005</v>
      </c>
      <c r="G6" s="101">
        <f>+'FY 2011 Metrobus Cuts'!L57</f>
        <v>0.78830750223000001</v>
      </c>
      <c r="H6" s="99">
        <f>+'FY 2011 Metrobus Cuts'!M57</f>
        <v>4.4670758459700002</v>
      </c>
    </row>
    <row r="7" spans="1:8" ht="15.75">
      <c r="A7" s="88"/>
      <c r="B7" s="89"/>
      <c r="C7" s="76"/>
      <c r="D7" s="95"/>
      <c r="E7" s="93"/>
      <c r="F7" s="97"/>
      <c r="G7" s="101"/>
      <c r="H7" s="99"/>
    </row>
    <row r="8" spans="1:8" ht="15.75">
      <c r="A8" s="88">
        <v>2</v>
      </c>
      <c r="B8" s="89" t="str">
        <f>+'[1]Details All States'!E6</f>
        <v>Route / Segment Elimination</v>
      </c>
      <c r="C8" s="76">
        <f>+'FY 2011 Metrobus Cuts'!H76</f>
        <v>-60544.37000000001</v>
      </c>
      <c r="D8" s="95">
        <f>+'FY 2011 Metrobus Cuts'!I76</f>
        <v>-10</v>
      </c>
      <c r="E8" s="93">
        <f>+'FY 2011 Metrobus Cuts'!J76</f>
        <v>1.1574147254312499</v>
      </c>
      <c r="F8" s="97">
        <f>+'FY 2011 Metrobus Cuts'!K76</f>
        <v>6.1995452023000013</v>
      </c>
      <c r="G8" s="101">
        <f>+'FY 2011 Metrobus Cuts'!L76</f>
        <v>0.9299317803449999</v>
      </c>
      <c r="H8" s="99">
        <f>+'FY 2011 Metrobus Cuts'!M76</f>
        <v>5.2696134219549995</v>
      </c>
    </row>
    <row r="9" spans="1:8" ht="15.75">
      <c r="A9" s="88"/>
      <c r="B9" s="89"/>
      <c r="C9" s="76"/>
      <c r="D9" s="95"/>
      <c r="E9" s="93"/>
      <c r="F9" s="97"/>
      <c r="G9" s="101"/>
      <c r="H9" s="99"/>
    </row>
    <row r="10" spans="1:8" ht="15.75">
      <c r="A10" s="88">
        <v>3</v>
      </c>
      <c r="B10" s="89" t="str">
        <f>+'[1]Details All States'!E7</f>
        <v>Line Elimination</v>
      </c>
      <c r="C10" s="76">
        <f>+'FY 2011 Metrobus Cuts'!H93</f>
        <v>-111962.85</v>
      </c>
      <c r="D10" s="95">
        <f>+'FY 2011 Metrobus Cuts'!I93</f>
        <v>-58</v>
      </c>
      <c r="E10" s="93">
        <f>+'FY 2011 Metrobus Cuts'!J93</f>
        <v>2.0109283305750001</v>
      </c>
      <c r="F10" s="97">
        <f>+'FY 2011 Metrobus Cuts'!K93</f>
        <v>10.724951096400002</v>
      </c>
      <c r="G10" s="101">
        <f>+'FY 2011 Metrobus Cuts'!L93</f>
        <v>1.60874266446</v>
      </c>
      <c r="H10" s="99">
        <f>+'FY 2011 Metrobus Cuts'!M93</f>
        <v>9.1162084319400005</v>
      </c>
    </row>
    <row r="11" spans="1:8" ht="15.75">
      <c r="A11" s="88"/>
      <c r="B11" s="89"/>
      <c r="C11" s="76"/>
      <c r="D11" s="95"/>
      <c r="E11" s="93"/>
      <c r="F11" s="97"/>
      <c r="G11" s="101"/>
      <c r="H11" s="99"/>
    </row>
    <row r="12" spans="1:8" ht="15.75">
      <c r="A12" s="88">
        <v>4</v>
      </c>
      <c r="B12" s="89" t="str">
        <f>+'[1]Details All States'!E8</f>
        <v>Restructure Service</v>
      </c>
      <c r="C12" s="76">
        <f>+'FY 2011 Metrobus Cuts'!H110</f>
        <v>-28044.8325</v>
      </c>
      <c r="D12" s="95">
        <f>+'FY 2011 Metrobus Cuts'!I110</f>
        <v>-3</v>
      </c>
      <c r="E12" s="93">
        <f>+'FY 2011 Metrobus Cuts'!J110</f>
        <v>0.58057700000000012</v>
      </c>
      <c r="F12" s="97">
        <f>+'FY 2011 Metrobus Cuts'!K110</f>
        <v>3.0964145051749998</v>
      </c>
      <c r="G12" s="101">
        <f>+'FY 2011 Metrobus Cuts'!L110</f>
        <v>0.46446217577624999</v>
      </c>
      <c r="H12" s="99">
        <f>+'FY 2011 Metrobus Cuts'!M110</f>
        <v>2.6319523293987506</v>
      </c>
    </row>
    <row r="13" spans="1:8" ht="15.75">
      <c r="A13" s="88"/>
      <c r="B13" s="89"/>
      <c r="C13" s="76"/>
      <c r="D13" s="95"/>
      <c r="E13" s="93"/>
      <c r="F13" s="97"/>
      <c r="G13" s="101"/>
      <c r="H13" s="99"/>
    </row>
    <row r="14" spans="1:8" ht="31.5">
      <c r="A14" s="88">
        <v>5</v>
      </c>
      <c r="B14" s="89" t="str">
        <f>+'[1]Details All States'!E9</f>
        <v>Eliminate Overlap with Local Service</v>
      </c>
      <c r="C14" s="76">
        <f>+'FY 2011 Metrobus Cuts'!H118</f>
        <v>-26535.86</v>
      </c>
      <c r="D14" s="95">
        <f>+'FY 2011 Metrobus Cuts'!I118</f>
        <v>-5</v>
      </c>
      <c r="E14" s="93">
        <f>+'FY 2011 Metrobus Cuts'!J118</f>
        <v>0.47659871316875002</v>
      </c>
      <c r="F14" s="97">
        <f>+'FY 2011 Metrobus Cuts'!K118</f>
        <v>2.5418619074000004</v>
      </c>
      <c r="G14" s="101">
        <f>+'FY 2011 Metrobus Cuts'!L118</f>
        <v>0.38127908611000005</v>
      </c>
      <c r="H14" s="99">
        <f>+'FY 2011 Metrobus Cuts'!M118</f>
        <v>2.1605828212900002</v>
      </c>
    </row>
    <row r="15" spans="1:8" ht="15.75">
      <c r="A15" s="88"/>
      <c r="B15" s="89"/>
      <c r="C15" s="76"/>
      <c r="D15" s="95"/>
      <c r="E15" s="93"/>
      <c r="F15" s="97"/>
      <c r="G15" s="101"/>
      <c r="H15" s="99"/>
    </row>
    <row r="16" spans="1:8" ht="15.75">
      <c r="A16" s="88">
        <v>6</v>
      </c>
      <c r="B16" s="89" t="str">
        <f>+'[1]Details All States'!J5</f>
        <v>Fare Change (In Revenue Section)</v>
      </c>
      <c r="C16" s="76">
        <f>+'FY 2011 Metrobus Cuts'!H121</f>
        <v>0</v>
      </c>
      <c r="D16" s="95">
        <f>+'FY 2011 Metrobus Cuts'!I121</f>
        <v>0</v>
      </c>
      <c r="E16" s="93">
        <f>+'FY 2011 Metrobus Cuts'!J121</f>
        <v>0</v>
      </c>
      <c r="F16" s="97">
        <f>+'FY 2011 Metrobus Cuts'!K121</f>
        <v>0</v>
      </c>
      <c r="G16" s="101">
        <f>+'FY 2011 Metrobus Cuts'!L121</f>
        <v>0</v>
      </c>
      <c r="H16" s="99">
        <f>+'FY 2011 Metrobus Cuts'!M121</f>
        <v>0</v>
      </c>
    </row>
    <row r="17" spans="1:8" ht="15.75">
      <c r="A17" s="88"/>
      <c r="B17" s="89"/>
      <c r="C17" s="76"/>
      <c r="D17" s="95"/>
      <c r="E17" s="93"/>
      <c r="F17" s="97"/>
      <c r="G17" s="101"/>
      <c r="H17" s="99"/>
    </row>
    <row r="18" spans="1:8" ht="15.75">
      <c r="A18" s="88">
        <v>7</v>
      </c>
      <c r="B18" s="89" t="str">
        <f>+'[1]Details All States'!J6</f>
        <v>Reduced Holiday Service</v>
      </c>
      <c r="C18" s="76">
        <f>+'FY 2011 Metrobus Cuts'!H126</f>
        <v>-24582.39</v>
      </c>
      <c r="D18" s="95">
        <f>+'FY 2011 Metrobus Cuts'!I126</f>
        <v>0</v>
      </c>
      <c r="E18" s="93">
        <f>+'FY 2011 Metrobus Cuts'!J126</f>
        <v>0.44151508839374998</v>
      </c>
      <c r="F18" s="97">
        <f>+'FY 2011 Metrobus Cuts'!K126</f>
        <v>2.3547471381000005</v>
      </c>
      <c r="G18" s="101">
        <f>+'FY 2011 Metrobus Cuts'!L126</f>
        <v>0.35321207071500005</v>
      </c>
      <c r="H18" s="99">
        <f>+'FY 2011 Metrobus Cuts'!M126</f>
        <v>2.0015350673850003</v>
      </c>
    </row>
    <row r="19" spans="1:8" ht="15.75">
      <c r="A19" s="88"/>
      <c r="B19" s="89"/>
      <c r="C19" s="76"/>
      <c r="D19" s="95"/>
      <c r="E19" s="93"/>
      <c r="F19" s="97"/>
      <c r="G19" s="101"/>
      <c r="H19" s="99"/>
    </row>
    <row r="20" spans="1:8" ht="15.75">
      <c r="A20" s="88">
        <v>8</v>
      </c>
      <c r="B20" s="89" t="str">
        <f>+'[1]Details All States'!J7</f>
        <v>Weekend Late Night Service</v>
      </c>
      <c r="C20" s="76">
        <f>+'FY 2011 Metrobus Cuts'!H135</f>
        <v>-11459</v>
      </c>
      <c r="D20" s="95">
        <f>+'FY 2011 Metrobus Cuts'!I135</f>
        <v>0</v>
      </c>
      <c r="E20" s="93">
        <f>+'FY 2011 Metrobus Cuts'!J135</f>
        <v>0.20582050061250004</v>
      </c>
      <c r="F20" s="97">
        <f>+'FY 2011 Metrobus Cuts'!K135</f>
        <v>1.0977093366000001</v>
      </c>
      <c r="G20" s="101">
        <f>+'FY 2011 Metrobus Cuts'!L135</f>
        <v>0.16465640048999999</v>
      </c>
      <c r="H20" s="99">
        <f>+'FY 2011 Metrobus Cuts'!M135</f>
        <v>0.93305293610999995</v>
      </c>
    </row>
    <row r="21" spans="1:8" ht="15.75">
      <c r="A21" s="88"/>
      <c r="B21" s="89"/>
      <c r="C21" s="76"/>
      <c r="D21" s="95"/>
      <c r="E21" s="93"/>
      <c r="F21" s="97"/>
      <c r="G21" s="101"/>
      <c r="H21" s="99"/>
    </row>
    <row r="22" spans="1:8" ht="15.75">
      <c r="A22" s="88">
        <v>9</v>
      </c>
      <c r="B22" s="89" t="str">
        <f>+'[1]Details All States'!J8</f>
        <v>Seasonal Adjustments</v>
      </c>
      <c r="C22" s="76">
        <f>+'FY 2011 Metrobus Cuts'!H140</f>
        <v>-24583</v>
      </c>
      <c r="D22" s="95">
        <f>+'FY 2011 Metrobus Cuts'!I140</f>
        <v>0</v>
      </c>
      <c r="E22" s="93">
        <f>+'FY 2011 Metrobus Cuts'!J140</f>
        <v>0.14717169613125003</v>
      </c>
      <c r="F22" s="97">
        <f>+'FY 2011 Metrobus Cuts'!K140</f>
        <v>0.78491571270000027</v>
      </c>
      <c r="G22" s="101">
        <f>+'FY 2011 Metrobus Cuts'!L140</f>
        <v>0.11773735690500001</v>
      </c>
      <c r="H22" s="99">
        <f>+'FY 2011 Metrobus Cuts'!M140</f>
        <v>0.66717835579500018</v>
      </c>
    </row>
    <row r="23" spans="1:8" ht="15.75">
      <c r="A23" s="88"/>
      <c r="B23" s="89"/>
      <c r="C23" s="76"/>
      <c r="D23" s="95"/>
      <c r="E23" s="93"/>
      <c r="F23" s="97"/>
      <c r="G23" s="101"/>
      <c r="H23" s="99"/>
    </row>
    <row r="24" spans="1:8" ht="15.75">
      <c r="A24" s="88">
        <v>10</v>
      </c>
      <c r="B24" s="89" t="str">
        <f>+'[1]Details All States'!J9</f>
        <v>Impact of Bus Stop Reduction</v>
      </c>
      <c r="C24" s="76">
        <f>+'FY 2011 Metrobus Cuts'!H145</f>
        <v>-12800</v>
      </c>
      <c r="D24" s="95">
        <f>+'FY 2011 Metrobus Cuts'!I145</f>
        <v>-9</v>
      </c>
      <c r="E24" s="93">
        <f>+'FY 2011 Metrobus Cuts'!J145</f>
        <v>0.22989599999999999</v>
      </c>
      <c r="F24" s="97">
        <f>+'FY 2011 Metrobus Cuts'!K145</f>
        <v>1.2261120000000001</v>
      </c>
      <c r="G24" s="101">
        <f>+'FY 2011 Metrobus Cuts'!L145</f>
        <v>0.18391679999999999</v>
      </c>
      <c r="H24" s="99">
        <f>+'FY 2011 Metrobus Cuts'!M145</f>
        <v>1.0421952000000003</v>
      </c>
    </row>
    <row r="25" spans="1:8" ht="16.5" thickBot="1">
      <c r="A25" s="90"/>
      <c r="B25" s="79"/>
      <c r="C25" s="77"/>
      <c r="D25" s="78"/>
      <c r="E25" s="93"/>
      <c r="F25" s="97"/>
      <c r="G25" s="101"/>
      <c r="H25" s="99"/>
    </row>
    <row r="26" spans="1:8" ht="16.5" thickBot="1">
      <c r="A26" s="80"/>
      <c r="B26" s="81" t="s">
        <v>322</v>
      </c>
      <c r="C26" s="82">
        <f>SUM(C6:C25)</f>
        <v>-341313.88250000001</v>
      </c>
      <c r="D26" s="96">
        <f>SUM(D6:D25)</f>
        <v>-101</v>
      </c>
      <c r="E26" s="94">
        <f t="shared" ref="E26:H26" si="0">SUM(E6:E25)</f>
        <v>6.1443839320999993</v>
      </c>
      <c r="F26" s="98">
        <f t="shared" si="0"/>
        <v>33.281640246875007</v>
      </c>
      <c r="G26" s="102">
        <f t="shared" si="0"/>
        <v>4.9922458370312501</v>
      </c>
      <c r="H26" s="100">
        <f t="shared" si="0"/>
        <v>28.289394409843748</v>
      </c>
    </row>
    <row r="27" spans="1:8" ht="15.75" thickBot="1">
      <c r="A27" s="90"/>
      <c r="B27" s="79"/>
      <c r="C27" s="79"/>
      <c r="D27" s="79"/>
      <c r="E27" s="79"/>
      <c r="F27" s="79"/>
      <c r="G27" s="79"/>
      <c r="H27" s="91"/>
    </row>
    <row r="28" spans="1:8" ht="16.5" thickBot="1">
      <c r="A28" s="80"/>
      <c r="B28" s="92" t="s">
        <v>323</v>
      </c>
      <c r="C28" s="82">
        <v>4082418</v>
      </c>
      <c r="D28" s="83">
        <v>1512</v>
      </c>
      <c r="E28" s="103">
        <f>139622*1000/1000000</f>
        <v>139.62200000000001</v>
      </c>
      <c r="F28" s="104">
        <f>506087000/1000000</f>
        <v>506.08699999999999</v>
      </c>
      <c r="G28" s="105">
        <f>119544000/1000000</f>
        <v>119.544</v>
      </c>
      <c r="H28" s="106">
        <f>+F28-G28</f>
        <v>386.54300000000001</v>
      </c>
    </row>
    <row r="29" spans="1:8" ht="32.25" thickBot="1">
      <c r="A29" s="84"/>
      <c r="B29" s="85" t="s">
        <v>324</v>
      </c>
      <c r="C29" s="107">
        <f t="shared" ref="C29:G29" si="1">+C26/C28</f>
        <v>-8.3605814617709412E-2</v>
      </c>
      <c r="D29" s="108">
        <f t="shared" si="1"/>
        <v>-6.6798941798941802E-2</v>
      </c>
      <c r="E29" s="108">
        <f t="shared" si="1"/>
        <v>4.4007276303877602E-2</v>
      </c>
      <c r="F29" s="109">
        <f t="shared" si="1"/>
        <v>6.5762685559745668E-2</v>
      </c>
      <c r="G29" s="108">
        <f t="shared" si="1"/>
        <v>4.1760739451844095E-2</v>
      </c>
      <c r="H29" s="110">
        <f>+H26/H28</f>
        <v>7.3185633706583084E-2</v>
      </c>
    </row>
  </sheetData>
  <mergeCells count="5">
    <mergeCell ref="A1:H1"/>
    <mergeCell ref="A2:H2"/>
    <mergeCell ref="A3:H3"/>
    <mergeCell ref="A5:B5"/>
    <mergeCell ref="A4:B4"/>
  </mergeCells>
  <pageMargins left="0.7" right="0.7" top="0.75" bottom="0.75" header="0.3" footer="0.3"/>
  <pageSetup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FY 2011 Metrobus Cuts</vt:lpstr>
      <vt:lpstr>Summary</vt:lpstr>
      <vt:lpstr>Sheet3</vt:lpstr>
      <vt:lpstr>'FY 2011 Metrobus Cuts'!Print_Titles</vt:lpstr>
    </vt:vector>
  </TitlesOfParts>
  <Company>Washington Area Metropolitan Transit Authority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E007763</dc:creator>
  <cp:lastModifiedBy>C107571</cp:lastModifiedBy>
  <cp:lastPrinted>2010-03-04T19:05:57Z</cp:lastPrinted>
  <dcterms:created xsi:type="dcterms:W3CDTF">2010-03-03T16:46:54Z</dcterms:created>
  <dcterms:modified xsi:type="dcterms:W3CDTF">2010-03-08T21:29:07Z</dcterms:modified>
</cp:coreProperties>
</file>