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https://mwcog-my.sharepoint.com/personal/mdavis_mwcog_org/Documents/2023 GHG Inventories/2023 Data Summary Sheets/"/>
    </mc:Choice>
  </mc:AlternateContent>
  <xr:revisionPtr revIDLastSave="365" documentId="8_{68D19B61-E109-4893-9357-DFDAE7A9206B}" xr6:coauthVersionLast="47" xr6:coauthVersionMax="47" xr10:uidLastSave="{D98DA851-90C9-4966-BF28-8B67F5AFF42F}"/>
  <bookViews>
    <workbookView xWindow="-108" yWindow="-108" windowWidth="23256" windowHeight="12456" activeTab="1" xr2:uid="{00000000-000D-0000-FFFF-FFFF00000000}"/>
  </bookViews>
  <sheets>
    <sheet name="Inputs" sheetId="3" r:id="rId1"/>
    <sheet name="Outputs" sheetId="4" r:id="rId2"/>
    <sheet name="Summary Chart" sheetId="10" r:id="rId3"/>
  </sheets>
  <definedNames>
    <definedName name="_xlnm.Print_Area" localSheetId="0">Inputs!$A$1:$L$434</definedName>
    <definedName name="_xlnm.Print_Area" localSheetId="1">Outputs!$A$1:$K$68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6" i="4" l="1"/>
  <c r="C43" i="10"/>
  <c r="K21" i="4" l="1"/>
  <c r="K16" i="4"/>
  <c r="M16" i="3"/>
  <c r="P15" i="3"/>
  <c r="O15" i="3"/>
  <c r="M15" i="3"/>
  <c r="P14" i="3"/>
  <c r="O14" i="3"/>
  <c r="M14" i="3"/>
  <c r="V13" i="4"/>
  <c r="U13" i="4"/>
  <c r="S13" i="4"/>
  <c r="V12" i="4"/>
  <c r="U12" i="4"/>
  <c r="S12" i="4"/>
  <c r="J11" i="4" l="1"/>
  <c r="E48" i="4" l="1"/>
  <c r="L17" i="3" l="1"/>
  <c r="L18" i="3"/>
  <c r="J14" i="4"/>
  <c r="I14" i="4"/>
  <c r="P14" i="4" s="1"/>
  <c r="L14" i="4"/>
  <c r="M14" i="4"/>
  <c r="N14" i="4"/>
  <c r="O14" i="4"/>
  <c r="F35" i="10"/>
  <c r="E35" i="10"/>
  <c r="K13" i="4"/>
  <c r="L13" i="4"/>
  <c r="M13" i="4"/>
  <c r="N13" i="4"/>
  <c r="O13" i="4"/>
  <c r="P13" i="4"/>
  <c r="Q13" i="4"/>
  <c r="Q14" i="4" l="1"/>
  <c r="R14" i="4" s="1"/>
  <c r="K14" i="4"/>
  <c r="R13" i="4"/>
  <c r="L15" i="3"/>
  <c r="L16" i="3"/>
  <c r="J18" i="4"/>
  <c r="J19" i="4" s="1"/>
  <c r="J20" i="4" s="1"/>
  <c r="J24" i="4" s="1"/>
  <c r="J10" i="4"/>
  <c r="J23" i="4"/>
  <c r="J30" i="4"/>
  <c r="J34" i="4"/>
  <c r="J38" i="4"/>
  <c r="J44" i="4"/>
  <c r="J52" i="4"/>
  <c r="J48" i="4"/>
  <c r="J53" i="4" l="1"/>
  <c r="J55" i="4"/>
  <c r="J39" i="4"/>
  <c r="J54" i="4"/>
  <c r="J57" i="4" l="1"/>
  <c r="F34" i="10"/>
  <c r="F36" i="10"/>
  <c r="F37" i="10"/>
  <c r="F38" i="10"/>
  <c r="F39" i="10"/>
  <c r="F40" i="10"/>
  <c r="Q15" i="4"/>
  <c r="Q8" i="4"/>
  <c r="Q46" i="4"/>
  <c r="Q49" i="4"/>
  <c r="Q6" i="4"/>
  <c r="Q7" i="4"/>
  <c r="Q9" i="4"/>
  <c r="Q12" i="4"/>
  <c r="Q16" i="4"/>
  <c r="Q17" i="4"/>
  <c r="Q21" i="4"/>
  <c r="Q22" i="4"/>
  <c r="Q23" i="4"/>
  <c r="Q26" i="4"/>
  <c r="Q27" i="4"/>
  <c r="Q28" i="4"/>
  <c r="Q29" i="4"/>
  <c r="Q32" i="4"/>
  <c r="Q33" i="4"/>
  <c r="Q34" i="4"/>
  <c r="Q35" i="4"/>
  <c r="Q36" i="4"/>
  <c r="Q37" i="4"/>
  <c r="Q41" i="4"/>
  <c r="Q42" i="4"/>
  <c r="Q43" i="4"/>
  <c r="Q44" i="4" s="1"/>
  <c r="Q45" i="4"/>
  <c r="Q47" i="4"/>
  <c r="Q50" i="4"/>
  <c r="Q51" i="4"/>
  <c r="K51" i="4"/>
  <c r="K50" i="4"/>
  <c r="K49" i="4"/>
  <c r="K47" i="4"/>
  <c r="K46" i="4"/>
  <c r="K45" i="4"/>
  <c r="K43" i="4"/>
  <c r="K42" i="4"/>
  <c r="K41" i="4"/>
  <c r="K37" i="4"/>
  <c r="K36" i="4"/>
  <c r="K35" i="4"/>
  <c r="K33" i="4"/>
  <c r="K32" i="4"/>
  <c r="K29" i="4"/>
  <c r="K28" i="4"/>
  <c r="K27" i="4"/>
  <c r="K26" i="4"/>
  <c r="K22" i="4"/>
  <c r="K17" i="4"/>
  <c r="K15" i="4"/>
  <c r="K12" i="4"/>
  <c r="K9" i="4"/>
  <c r="K8" i="4"/>
  <c r="K7" i="4"/>
  <c r="K6" i="4"/>
  <c r="L69" i="3"/>
  <c r="L68" i="3"/>
  <c r="L67" i="3"/>
  <c r="L65" i="3"/>
  <c r="L64" i="3"/>
  <c r="L63" i="3"/>
  <c r="L62" i="3"/>
  <c r="L61" i="3"/>
  <c r="L60" i="3"/>
  <c r="L59" i="3"/>
  <c r="L58" i="3"/>
  <c r="L57" i="3"/>
  <c r="L56" i="3"/>
  <c r="L55" i="3"/>
  <c r="L54" i="3"/>
  <c r="L53" i="3"/>
  <c r="L52" i="3"/>
  <c r="L51" i="3"/>
  <c r="L50" i="3"/>
  <c r="L49" i="3"/>
  <c r="L48" i="3"/>
  <c r="L47" i="3"/>
  <c r="L46" i="3"/>
  <c r="L45" i="3"/>
  <c r="L43" i="3"/>
  <c r="L42" i="3"/>
  <c r="L41" i="3"/>
  <c r="L40" i="3"/>
  <c r="L38" i="3"/>
  <c r="L36" i="3"/>
  <c r="L35" i="3"/>
  <c r="L34" i="3"/>
  <c r="L33" i="3"/>
  <c r="L32" i="3"/>
  <c r="L31" i="3"/>
  <c r="L30" i="3"/>
  <c r="L8" i="3"/>
  <c r="L9" i="3"/>
  <c r="L10" i="3"/>
  <c r="L11" i="3"/>
  <c r="L12" i="3"/>
  <c r="L13" i="3"/>
  <c r="L14" i="3"/>
  <c r="L19" i="3"/>
  <c r="L20" i="3"/>
  <c r="L21" i="3"/>
  <c r="L22" i="3"/>
  <c r="L23" i="3"/>
  <c r="L24" i="3"/>
  <c r="L25" i="3"/>
  <c r="L26" i="3"/>
  <c r="L27" i="3"/>
  <c r="L28" i="3"/>
  <c r="L7" i="3"/>
  <c r="L6" i="3"/>
  <c r="L50" i="4"/>
  <c r="F44" i="10" l="1"/>
  <c r="J56" i="4"/>
  <c r="F43" i="10" s="1"/>
  <c r="Q48" i="4"/>
  <c r="Q18" i="4"/>
  <c r="Q19" i="4" s="1"/>
  <c r="R50" i="4"/>
  <c r="Q10" i="4"/>
  <c r="Q11" i="4"/>
  <c r="Q30" i="4"/>
  <c r="Q52" i="4"/>
  <c r="Q38" i="4"/>
  <c r="Q39" i="4" s="1"/>
  <c r="Q53" i="4"/>
  <c r="Q54" i="4"/>
  <c r="I11" i="4"/>
  <c r="Q55" i="4" l="1"/>
  <c r="Q20" i="4"/>
  <c r="Q24" i="4" s="1"/>
  <c r="L29" i="4"/>
  <c r="R29" i="4" s="1"/>
  <c r="M29" i="4"/>
  <c r="N29" i="4"/>
  <c r="O29" i="4"/>
  <c r="P29" i="4"/>
  <c r="I34" i="4"/>
  <c r="H34" i="4"/>
  <c r="G34" i="4"/>
  <c r="F34" i="4"/>
  <c r="E34" i="4"/>
  <c r="K34" i="4" s="1"/>
  <c r="E38" i="4"/>
  <c r="K38" i="4" s="1"/>
  <c r="I38" i="4"/>
  <c r="H38" i="4"/>
  <c r="G38" i="4"/>
  <c r="F38" i="4"/>
  <c r="I18" i="4"/>
  <c r="I19" i="4" s="1"/>
  <c r="I20" i="4" s="1"/>
  <c r="E34" i="10" s="1"/>
  <c r="H18" i="4"/>
  <c r="H19" i="4" s="1"/>
  <c r="G18" i="4"/>
  <c r="G19" i="4" s="1"/>
  <c r="F18" i="4"/>
  <c r="F19" i="4" s="1"/>
  <c r="E18" i="4"/>
  <c r="I10" i="4"/>
  <c r="H10" i="4"/>
  <c r="G10" i="4"/>
  <c r="F10" i="4"/>
  <c r="E10" i="4"/>
  <c r="K10" i="4" s="1"/>
  <c r="E11" i="4"/>
  <c r="K11" i="4" s="1"/>
  <c r="F23" i="4"/>
  <c r="E23" i="4"/>
  <c r="P21" i="4"/>
  <c r="O21" i="4"/>
  <c r="N21" i="4"/>
  <c r="M21" i="4"/>
  <c r="L21" i="4"/>
  <c r="R21" i="4" s="1"/>
  <c r="P22" i="4"/>
  <c r="O22" i="4"/>
  <c r="N22" i="4"/>
  <c r="M22" i="4"/>
  <c r="L22" i="4"/>
  <c r="R22" i="4" s="1"/>
  <c r="I30" i="4"/>
  <c r="E36" i="10" s="1"/>
  <c r="H30" i="4"/>
  <c r="G30" i="4"/>
  <c r="F30" i="4"/>
  <c r="D36" i="10" s="1"/>
  <c r="E30" i="4"/>
  <c r="I52" i="4"/>
  <c r="H52" i="4"/>
  <c r="F52" i="4"/>
  <c r="D40" i="10" s="1"/>
  <c r="G52" i="4"/>
  <c r="E52" i="4"/>
  <c r="K52" i="4" s="1"/>
  <c r="I48" i="4"/>
  <c r="E39" i="10" s="1"/>
  <c r="H48" i="4"/>
  <c r="G48" i="4"/>
  <c r="F48" i="4"/>
  <c r="D39" i="10" s="1"/>
  <c r="I44" i="4"/>
  <c r="H44" i="4"/>
  <c r="G44" i="4"/>
  <c r="F44" i="4"/>
  <c r="E44" i="4"/>
  <c r="P43" i="4"/>
  <c r="O43" i="4"/>
  <c r="N43" i="4"/>
  <c r="M43" i="4"/>
  <c r="L43" i="4"/>
  <c r="R43" i="4" s="1"/>
  <c r="P37" i="4"/>
  <c r="O37" i="4"/>
  <c r="N37" i="4"/>
  <c r="M37" i="4"/>
  <c r="L37" i="4"/>
  <c r="R37" i="4" s="1"/>
  <c r="P33" i="4"/>
  <c r="O33" i="4"/>
  <c r="N33" i="4"/>
  <c r="M33" i="4"/>
  <c r="L33" i="4"/>
  <c r="R33" i="4" s="1"/>
  <c r="L51" i="4"/>
  <c r="R51" i="4" s="1"/>
  <c r="M51" i="4"/>
  <c r="N51" i="4"/>
  <c r="O51" i="4"/>
  <c r="P51" i="4"/>
  <c r="L47" i="4"/>
  <c r="R47" i="4" s="1"/>
  <c r="M47" i="4"/>
  <c r="N47" i="4"/>
  <c r="O47" i="4"/>
  <c r="P47" i="4"/>
  <c r="G23" i="4"/>
  <c r="H23" i="4"/>
  <c r="I23" i="4"/>
  <c r="P17" i="4"/>
  <c r="O17" i="4"/>
  <c r="N17" i="4"/>
  <c r="M17" i="4"/>
  <c r="L17" i="4"/>
  <c r="R17" i="4" s="1"/>
  <c r="F11" i="4"/>
  <c r="G11" i="4"/>
  <c r="H11" i="4"/>
  <c r="P9" i="4"/>
  <c r="O9" i="4"/>
  <c r="N9" i="4"/>
  <c r="M9" i="4"/>
  <c r="L9" i="4"/>
  <c r="R9" i="4" s="1"/>
  <c r="P50" i="4"/>
  <c r="O50" i="4"/>
  <c r="N50" i="4"/>
  <c r="M50" i="4"/>
  <c r="P49" i="4"/>
  <c r="O49" i="4"/>
  <c r="N49" i="4"/>
  <c r="M49" i="4"/>
  <c r="L49" i="4"/>
  <c r="R49" i="4" s="1"/>
  <c r="P46" i="4"/>
  <c r="O46" i="4"/>
  <c r="N46" i="4"/>
  <c r="M46" i="4"/>
  <c r="L46" i="4"/>
  <c r="R46" i="4" s="1"/>
  <c r="P45" i="4"/>
  <c r="O45" i="4"/>
  <c r="N45" i="4"/>
  <c r="M45" i="4"/>
  <c r="L45" i="4"/>
  <c r="R45" i="4" s="1"/>
  <c r="P6" i="4"/>
  <c r="P7" i="4"/>
  <c r="P8" i="4"/>
  <c r="P12" i="4"/>
  <c r="P15" i="4"/>
  <c r="P16" i="4"/>
  <c r="P26" i="4"/>
  <c r="P27" i="4"/>
  <c r="P28" i="4"/>
  <c r="P35" i="4"/>
  <c r="P36" i="4"/>
  <c r="P41" i="4"/>
  <c r="P42" i="4"/>
  <c r="P32" i="4"/>
  <c r="O26" i="4"/>
  <c r="O28" i="4"/>
  <c r="O27" i="4"/>
  <c r="L27" i="4"/>
  <c r="R27" i="4" s="1"/>
  <c r="N7" i="4"/>
  <c r="O35" i="4"/>
  <c r="O36" i="4"/>
  <c r="O41" i="4"/>
  <c r="O42" i="4"/>
  <c r="O32" i="4"/>
  <c r="O7" i="4"/>
  <c r="O8" i="4"/>
  <c r="O12" i="4"/>
  <c r="O15" i="4"/>
  <c r="O16" i="4"/>
  <c r="O6" i="4"/>
  <c r="N32" i="4"/>
  <c r="M32" i="4"/>
  <c r="L32" i="4"/>
  <c r="R32" i="4" s="1"/>
  <c r="N42" i="4"/>
  <c r="M42" i="4"/>
  <c r="L42" i="4"/>
  <c r="R42" i="4" s="1"/>
  <c r="N41" i="4"/>
  <c r="M41" i="4"/>
  <c r="L41" i="4"/>
  <c r="R41" i="4" s="1"/>
  <c r="N36" i="4"/>
  <c r="M36" i="4"/>
  <c r="L36" i="4"/>
  <c r="N35" i="4"/>
  <c r="M35" i="4"/>
  <c r="L35" i="4"/>
  <c r="R35" i="4" s="1"/>
  <c r="N28" i="4"/>
  <c r="M28" i="4"/>
  <c r="L28" i="4"/>
  <c r="R28" i="4" s="1"/>
  <c r="N27" i="4"/>
  <c r="M27" i="4"/>
  <c r="N26" i="4"/>
  <c r="M26" i="4"/>
  <c r="L26" i="4"/>
  <c r="R26" i="4" s="1"/>
  <c r="N16" i="4"/>
  <c r="M16" i="4"/>
  <c r="L16" i="4"/>
  <c r="R16" i="4" s="1"/>
  <c r="N15" i="4"/>
  <c r="M15" i="4"/>
  <c r="L15" i="4"/>
  <c r="R15" i="4" s="1"/>
  <c r="N12" i="4"/>
  <c r="M12" i="4"/>
  <c r="L12" i="4"/>
  <c r="R12" i="4" s="1"/>
  <c r="N8" i="4"/>
  <c r="M8" i="4"/>
  <c r="L8" i="4"/>
  <c r="R8" i="4" s="1"/>
  <c r="M7" i="4"/>
  <c r="L7" i="4"/>
  <c r="R7" i="4" s="1"/>
  <c r="N6" i="4"/>
  <c r="M6" i="4"/>
  <c r="L6" i="4"/>
  <c r="R6" i="4" s="1"/>
  <c r="K18" i="4" l="1"/>
  <c r="E19" i="4"/>
  <c r="K19" i="4" s="1"/>
  <c r="N44" i="4"/>
  <c r="M23" i="4"/>
  <c r="K44" i="4"/>
  <c r="E54" i="4"/>
  <c r="K54" i="4" s="1"/>
  <c r="Q57" i="4"/>
  <c r="Q56" i="4"/>
  <c r="L38" i="4"/>
  <c r="R38" i="4" s="1"/>
  <c r="R36" i="4"/>
  <c r="E40" i="10"/>
  <c r="I53" i="4"/>
  <c r="M34" i="4"/>
  <c r="I55" i="4"/>
  <c r="I54" i="4"/>
  <c r="I24" i="4"/>
  <c r="K23" i="4"/>
  <c r="C39" i="10"/>
  <c r="K48" i="4"/>
  <c r="G53" i="4"/>
  <c r="C36" i="10"/>
  <c r="K30" i="4"/>
  <c r="O18" i="4"/>
  <c r="O19" i="4" s="1"/>
  <c r="L23" i="4"/>
  <c r="O48" i="4"/>
  <c r="C38" i="10"/>
  <c r="O30" i="4"/>
  <c r="O52" i="4"/>
  <c r="N34" i="4"/>
  <c r="P38" i="4"/>
  <c r="L52" i="4"/>
  <c r="R52" i="4" s="1"/>
  <c r="P52" i="4"/>
  <c r="M48" i="4"/>
  <c r="H53" i="4"/>
  <c r="N23" i="4"/>
  <c r="F39" i="4"/>
  <c r="D37" i="10" s="1"/>
  <c r="M11" i="4"/>
  <c r="L30" i="4"/>
  <c r="R30" i="4" s="1"/>
  <c r="O23" i="4"/>
  <c r="O44" i="4"/>
  <c r="N48" i="4"/>
  <c r="E55" i="4"/>
  <c r="K55" i="4" s="1"/>
  <c r="N18" i="4"/>
  <c r="N19" i="4" s="1"/>
  <c r="F55" i="4"/>
  <c r="M38" i="4"/>
  <c r="M39" i="4" s="1"/>
  <c r="G55" i="4"/>
  <c r="G54" i="4"/>
  <c r="C40" i="10"/>
  <c r="E53" i="4"/>
  <c r="K53" i="4" s="1"/>
  <c r="D38" i="10"/>
  <c r="L11" i="4"/>
  <c r="H54" i="4"/>
  <c r="H55" i="4"/>
  <c r="P18" i="4"/>
  <c r="P19" i="4" s="1"/>
  <c r="E39" i="4"/>
  <c r="P11" i="4"/>
  <c r="L48" i="4"/>
  <c r="R48" i="4" s="1"/>
  <c r="P48" i="4"/>
  <c r="O34" i="4"/>
  <c r="L10" i="4"/>
  <c r="R10" i="4" s="1"/>
  <c r="N11" i="4"/>
  <c r="L18" i="4"/>
  <c r="N30" i="4"/>
  <c r="M30" i="4"/>
  <c r="N38" i="4"/>
  <c r="L44" i="4"/>
  <c r="R44" i="4" s="1"/>
  <c r="F54" i="4"/>
  <c r="O11" i="4"/>
  <c r="M52" i="4"/>
  <c r="M18" i="4"/>
  <c r="M19" i="4" s="1"/>
  <c r="M20" i="4" s="1"/>
  <c r="M24" i="4" s="1"/>
  <c r="M44" i="4"/>
  <c r="M10" i="4"/>
  <c r="L34" i="4"/>
  <c r="P34" i="4"/>
  <c r="P10" i="4"/>
  <c r="H20" i="4"/>
  <c r="H24" i="4" s="1"/>
  <c r="P23" i="4"/>
  <c r="I39" i="4"/>
  <c r="E37" i="10" s="1"/>
  <c r="G39" i="4"/>
  <c r="O38" i="4"/>
  <c r="N52" i="4"/>
  <c r="O10" i="4"/>
  <c r="P30" i="4"/>
  <c r="F20" i="4"/>
  <c r="F24" i="4" s="1"/>
  <c r="G20" i="4"/>
  <c r="G24" i="4" s="1"/>
  <c r="F53" i="4"/>
  <c r="H39" i="4"/>
  <c r="N10" i="4"/>
  <c r="P44" i="4"/>
  <c r="E38" i="10"/>
  <c r="M53" i="4" l="1"/>
  <c r="R11" i="4"/>
  <c r="E20" i="4"/>
  <c r="K20" i="4" s="1"/>
  <c r="R18" i="4"/>
  <c r="L19" i="4"/>
  <c r="R19" i="4" s="1"/>
  <c r="C34" i="10"/>
  <c r="E24" i="4"/>
  <c r="E57" i="4" s="1"/>
  <c r="K57" i="4" s="1"/>
  <c r="I57" i="4"/>
  <c r="N54" i="4"/>
  <c r="O53" i="4"/>
  <c r="N39" i="4"/>
  <c r="L39" i="4"/>
  <c r="R39" i="4" s="1"/>
  <c r="R34" i="4"/>
  <c r="I56" i="4"/>
  <c r="E43" i="10" s="1"/>
  <c r="N20" i="4"/>
  <c r="N24" i="4" s="1"/>
  <c r="R23" i="4"/>
  <c r="C37" i="10"/>
  <c r="K39" i="4"/>
  <c r="P53" i="4"/>
  <c r="P39" i="4"/>
  <c r="O20" i="4"/>
  <c r="O24" i="4" s="1"/>
  <c r="L53" i="4"/>
  <c r="R53" i="4" s="1"/>
  <c r="M55" i="4"/>
  <c r="M57" i="4" s="1"/>
  <c r="M54" i="4"/>
  <c r="M56" i="4" s="1"/>
  <c r="N55" i="4"/>
  <c r="L54" i="4"/>
  <c r="R54" i="4" s="1"/>
  <c r="L55" i="4"/>
  <c r="R55" i="4" s="1"/>
  <c r="P55" i="4"/>
  <c r="P54" i="4"/>
  <c r="G57" i="4"/>
  <c r="G56" i="4"/>
  <c r="D34" i="10"/>
  <c r="H57" i="4"/>
  <c r="H56" i="4"/>
  <c r="O55" i="4"/>
  <c r="O54" i="4"/>
  <c r="N53" i="4"/>
  <c r="O39" i="4"/>
  <c r="P20" i="4"/>
  <c r="P24" i="4" s="1"/>
  <c r="L20" i="4" l="1"/>
  <c r="R20" i="4" s="1"/>
  <c r="K56" i="4"/>
  <c r="K24" i="4"/>
  <c r="N57" i="4"/>
  <c r="N56" i="4"/>
  <c r="P56" i="4"/>
  <c r="P57" i="4"/>
  <c r="O57" i="4"/>
  <c r="O56" i="4"/>
  <c r="C44" i="10"/>
  <c r="F57" i="4"/>
  <c r="D44" i="10" s="1"/>
  <c r="F56" i="4"/>
  <c r="D43" i="10" s="1"/>
  <c r="E44" i="10"/>
  <c r="L24" i="4" l="1"/>
  <c r="L57" i="4" s="1"/>
  <c r="R57" i="4" s="1"/>
  <c r="C41" i="10"/>
  <c r="F41" i="10" s="1"/>
  <c r="L56" i="4" l="1"/>
  <c r="R56" i="4" s="1"/>
  <c r="R24" i="4"/>
  <c r="C42" i="10"/>
  <c r="D42" i="10" s="1"/>
  <c r="E41" i="10"/>
  <c r="D41" i="10"/>
  <c r="F42" i="10" l="1"/>
  <c r="E42" i="10"/>
</calcChain>
</file>

<file path=xl/sharedStrings.xml><?xml version="1.0" encoding="utf-8"?>
<sst xmlns="http://schemas.openxmlformats.org/spreadsheetml/2006/main" count="587" uniqueCount="422">
  <si>
    <t xml:space="preserve">COMMUNITY GREENHOUSE GAS INVENTORY </t>
  </si>
  <si>
    <r>
      <t xml:space="preserve">INVENTORY INPUTS - METROPOLITAN WASHINGTON TOTALS - </t>
    </r>
    <r>
      <rPr>
        <b/>
        <sz val="18"/>
        <color rgb="FFFF0000"/>
        <rFont val="Calibri"/>
        <family val="2"/>
        <scheme val="minor"/>
      </rPr>
      <t>DRAFT</t>
    </r>
  </si>
  <si>
    <r>
      <t xml:space="preserve">Emissions Type 
</t>
    </r>
    <r>
      <rPr>
        <sz val="10"/>
        <color theme="1"/>
        <rFont val="Calibri"/>
        <family val="2"/>
        <scheme val="minor"/>
      </rPr>
      <t>(Main ClearPath Tab)</t>
    </r>
  </si>
  <si>
    <r>
      <t xml:space="preserve">Emissions Activity or Source
</t>
    </r>
    <r>
      <rPr>
        <sz val="10"/>
        <color theme="1"/>
        <rFont val="Calibri"/>
        <family val="2"/>
        <scheme val="minor"/>
      </rPr>
      <t>(ClearPath Calculator)</t>
    </r>
  </si>
  <si>
    <r>
      <t xml:space="preserve">Inventory Records 
</t>
    </r>
    <r>
      <rPr>
        <sz val="10"/>
        <color theme="1"/>
        <rFont val="Calibri"/>
        <family val="2"/>
        <scheme val="minor"/>
      </rPr>
      <t>(Entered in ClearPath)</t>
    </r>
  </si>
  <si>
    <t>Regional Data Inputs</t>
  </si>
  <si>
    <t>Metric</t>
  </si>
  <si>
    <t>% Change, 2005 - 2023</t>
  </si>
  <si>
    <t xml:space="preserve">BUILT ENVIRONMENT </t>
  </si>
  <si>
    <t xml:space="preserve">Residential Energy </t>
  </si>
  <si>
    <t xml:space="preserve">Emissions from Grid Electricity </t>
  </si>
  <si>
    <t>Residential Electricity</t>
  </si>
  <si>
    <r>
      <t># of Accounts</t>
    </r>
    <r>
      <rPr>
        <vertAlign val="superscript"/>
        <sz val="11"/>
        <color theme="1"/>
        <rFont val="Calibri"/>
        <family val="2"/>
        <scheme val="minor"/>
      </rPr>
      <t xml:space="preserve"> 1</t>
    </r>
  </si>
  <si>
    <t xml:space="preserve"> - </t>
  </si>
  <si>
    <r>
      <t xml:space="preserve">Consumption (kWh) </t>
    </r>
    <r>
      <rPr>
        <vertAlign val="superscript"/>
        <sz val="11"/>
        <color theme="1"/>
        <rFont val="Calibri"/>
        <family val="2"/>
        <scheme val="minor"/>
      </rPr>
      <t>1</t>
    </r>
  </si>
  <si>
    <t xml:space="preserve">Emissions from Stationary Fuel </t>
  </si>
  <si>
    <t>Residential Natural Gas</t>
  </si>
  <si>
    <r>
      <t>Consumption (Therms)</t>
    </r>
    <r>
      <rPr>
        <vertAlign val="superscript"/>
        <sz val="11"/>
        <color theme="1"/>
        <rFont val="Calibri"/>
        <family val="2"/>
        <scheme val="minor"/>
      </rPr>
      <t xml:space="preserve"> 1</t>
    </r>
  </si>
  <si>
    <t xml:space="preserve">Residential Fuel Oil </t>
  </si>
  <si>
    <r>
      <t># of Households Using Fuel Oil</t>
    </r>
    <r>
      <rPr>
        <vertAlign val="superscript"/>
        <sz val="11"/>
        <color theme="1"/>
        <rFont val="Calibri"/>
        <family val="2"/>
        <scheme val="minor"/>
      </rPr>
      <t xml:space="preserve"> 2</t>
    </r>
  </si>
  <si>
    <r>
      <t xml:space="preserve">Consumption (Gallons) </t>
    </r>
    <r>
      <rPr>
        <vertAlign val="superscript"/>
        <sz val="11"/>
        <color theme="1"/>
        <rFont val="Calibri"/>
        <family val="2"/>
        <scheme val="minor"/>
      </rPr>
      <t>3</t>
    </r>
  </si>
  <si>
    <t xml:space="preserve">Residential LPG </t>
  </si>
  <si>
    <r>
      <t xml:space="preserve"># of Households Using LPG </t>
    </r>
    <r>
      <rPr>
        <vertAlign val="superscript"/>
        <sz val="11"/>
        <color theme="1"/>
        <rFont val="Calibri"/>
        <family val="2"/>
        <scheme val="minor"/>
      </rPr>
      <t>2</t>
    </r>
  </si>
  <si>
    <t>% Change</t>
  </si>
  <si>
    <r>
      <t>Consumption (Gallons)</t>
    </r>
    <r>
      <rPr>
        <vertAlign val="superscript"/>
        <sz val="11"/>
        <color theme="1"/>
        <rFont val="Calibri"/>
        <family val="2"/>
        <scheme val="minor"/>
      </rPr>
      <t xml:space="preserve"> 3</t>
    </r>
  </si>
  <si>
    <t>2020-2023</t>
  </si>
  <si>
    <t xml:space="preserve">Data Center % of </t>
  </si>
  <si>
    <t xml:space="preserve">Commercial Energy </t>
  </si>
  <si>
    <t>Commercial Electricity without Data Centers</t>
  </si>
  <si>
    <t xml:space="preserve">COM Electricity </t>
  </si>
  <si>
    <t xml:space="preserve">Data Center Electricity </t>
  </si>
  <si>
    <r>
      <t xml:space="preserve">Square Footage </t>
    </r>
    <r>
      <rPr>
        <vertAlign val="superscript"/>
        <sz val="11"/>
        <color theme="1"/>
        <rFont val="Calibri"/>
        <family val="2"/>
        <scheme val="minor"/>
      </rPr>
      <t>1, 4</t>
    </r>
  </si>
  <si>
    <t xml:space="preserve">Total Electricity </t>
  </si>
  <si>
    <t xml:space="preserve">Commercial Electricity Subtotal </t>
  </si>
  <si>
    <t>Emissions from Stationary Fuel Combustion</t>
  </si>
  <si>
    <t xml:space="preserve">Commercial Natural Gas </t>
  </si>
  <si>
    <t xml:space="preserve">Commercial Fuel Oil </t>
  </si>
  <si>
    <r>
      <t># of Commercial Buildings</t>
    </r>
    <r>
      <rPr>
        <vertAlign val="superscript"/>
        <sz val="11"/>
        <color theme="1"/>
        <rFont val="Calibri"/>
        <family val="2"/>
        <scheme val="minor"/>
      </rPr>
      <t xml:space="preserve"> 4</t>
    </r>
  </si>
  <si>
    <r>
      <t>Total Commercial Sq Footage</t>
    </r>
    <r>
      <rPr>
        <vertAlign val="superscript"/>
        <sz val="11"/>
        <color theme="1"/>
        <rFont val="Calibri"/>
        <family val="2"/>
        <scheme val="minor"/>
      </rPr>
      <t xml:space="preserve"> 4</t>
    </r>
  </si>
  <si>
    <r>
      <t>Sq Feet of Commercial Space Using Fuel Oil</t>
    </r>
    <r>
      <rPr>
        <vertAlign val="superscript"/>
        <sz val="11"/>
        <color theme="1"/>
        <rFont val="Calibri"/>
        <family val="2"/>
        <scheme val="minor"/>
      </rPr>
      <t>5</t>
    </r>
  </si>
  <si>
    <r>
      <t>Consumption (Gallons)</t>
    </r>
    <r>
      <rPr>
        <vertAlign val="superscript"/>
        <sz val="11"/>
        <color theme="1"/>
        <rFont val="Calibri"/>
        <family val="2"/>
        <scheme val="minor"/>
      </rPr>
      <t xml:space="preserve"> 5</t>
    </r>
  </si>
  <si>
    <t>Commercial LPG</t>
  </si>
  <si>
    <r>
      <t>Sq Feet of Commercial Space Using LPG</t>
    </r>
    <r>
      <rPr>
        <vertAlign val="superscript"/>
        <sz val="11"/>
        <color theme="1"/>
        <rFont val="Calibri"/>
        <family val="2"/>
        <scheme val="minor"/>
      </rPr>
      <t>5</t>
    </r>
  </si>
  <si>
    <t>Process and Fugitive Emissions</t>
  </si>
  <si>
    <t>Fugitive Emissions from Natural Gas Distribution </t>
  </si>
  <si>
    <t xml:space="preserve">Natural Gas Fugitive </t>
  </si>
  <si>
    <r>
      <t>Total Natural Gas Consumption (Therms)</t>
    </r>
    <r>
      <rPr>
        <vertAlign val="superscript"/>
        <sz val="11"/>
        <color theme="1"/>
        <rFont val="Calibri"/>
        <family val="2"/>
        <scheme val="minor"/>
      </rPr>
      <t xml:space="preserve"> 1</t>
    </r>
  </si>
  <si>
    <t xml:space="preserve">Other Process and Fugitive </t>
  </si>
  <si>
    <t>Hydrofluorocarbon (HFCs)</t>
  </si>
  <si>
    <r>
      <t xml:space="preserve">Population </t>
    </r>
    <r>
      <rPr>
        <vertAlign val="superscript"/>
        <sz val="11"/>
        <color theme="1"/>
        <rFont val="Calibri"/>
        <family val="2"/>
        <scheme val="minor"/>
      </rPr>
      <t>6</t>
    </r>
  </si>
  <si>
    <t>TRANSPORTATION AND MOBILE</t>
  </si>
  <si>
    <t xml:space="preserve">Transportation and Mobile </t>
  </si>
  <si>
    <t xml:space="preserve">On Road Transportation </t>
  </si>
  <si>
    <t xml:space="preserve">On Road Mobile  </t>
  </si>
  <si>
    <r>
      <t>Annual Vehicle Miles Travelled</t>
    </r>
    <r>
      <rPr>
        <vertAlign val="superscript"/>
        <sz val="11"/>
        <color theme="1"/>
        <rFont val="Calibri"/>
        <family val="2"/>
        <scheme val="minor"/>
      </rPr>
      <t xml:space="preserve"> 7</t>
    </r>
  </si>
  <si>
    <t>Emissions from Off Road Vehicles</t>
  </si>
  <si>
    <t xml:space="preserve">Off Road Mobile  </t>
  </si>
  <si>
    <r>
      <t>N/A</t>
    </r>
    <r>
      <rPr>
        <vertAlign val="superscript"/>
        <sz val="11"/>
        <color theme="1"/>
        <rFont val="Calibri"/>
        <family val="2"/>
        <scheme val="minor"/>
      </rPr>
      <t xml:space="preserve"> 7</t>
    </r>
  </si>
  <si>
    <t>-</t>
  </si>
  <si>
    <t xml:space="preserve">Aviation Travel </t>
  </si>
  <si>
    <t xml:space="preserve">Passenger Air Travel </t>
  </si>
  <si>
    <r>
      <t>Air Passengers Leaving BWI</t>
    </r>
    <r>
      <rPr>
        <vertAlign val="superscript"/>
        <sz val="11"/>
        <color theme="1"/>
        <rFont val="Calibri"/>
        <family val="2"/>
        <scheme val="minor"/>
      </rPr>
      <t xml:space="preserve"> 8</t>
    </r>
  </si>
  <si>
    <r>
      <t>Air Passengers Leaving DCA</t>
    </r>
    <r>
      <rPr>
        <vertAlign val="superscript"/>
        <sz val="11"/>
        <color theme="1"/>
        <rFont val="Calibri"/>
        <family val="2"/>
        <scheme val="minor"/>
      </rPr>
      <t xml:space="preserve"> 8</t>
    </r>
  </si>
  <si>
    <r>
      <t>Air Passengers Leaving IAD</t>
    </r>
    <r>
      <rPr>
        <vertAlign val="superscript"/>
        <sz val="11"/>
        <color theme="1"/>
        <rFont val="Calibri"/>
        <family val="2"/>
        <scheme val="minor"/>
      </rPr>
      <t xml:space="preserve"> 8</t>
    </r>
  </si>
  <si>
    <t xml:space="preserve">Rail Transportation </t>
  </si>
  <si>
    <t xml:space="preserve">Commuter Rail </t>
  </si>
  <si>
    <r>
      <t>MTA Diesel Consumption</t>
    </r>
    <r>
      <rPr>
        <vertAlign val="superscript"/>
        <sz val="11"/>
        <color theme="1"/>
        <rFont val="Calibri"/>
        <family val="2"/>
        <scheme val="minor"/>
      </rPr>
      <t xml:space="preserve"> 9</t>
    </r>
  </si>
  <si>
    <r>
      <t>VRE Diesel Consumption</t>
    </r>
    <r>
      <rPr>
        <vertAlign val="superscript"/>
        <sz val="11"/>
        <color theme="1"/>
        <rFont val="Calibri"/>
        <family val="2"/>
        <scheme val="minor"/>
      </rPr>
      <t xml:space="preserve"> 9</t>
    </r>
  </si>
  <si>
    <t>WASTE</t>
  </si>
  <si>
    <t xml:space="preserve">Solid Waste   </t>
  </si>
  <si>
    <t>Waste Generation</t>
  </si>
  <si>
    <t xml:space="preserve">Landfill Waste Generation </t>
  </si>
  <si>
    <r>
      <t>MSW Landfilled (tons)</t>
    </r>
    <r>
      <rPr>
        <vertAlign val="superscript"/>
        <sz val="11"/>
        <color theme="1"/>
        <rFont val="Calibri"/>
        <family val="2"/>
        <scheme val="minor"/>
      </rPr>
      <t>10</t>
    </r>
  </si>
  <si>
    <r>
      <t xml:space="preserve">Methane Collection at Receiving Landfill? </t>
    </r>
    <r>
      <rPr>
        <vertAlign val="superscript"/>
        <sz val="11"/>
        <color theme="1"/>
        <rFont val="Calibri"/>
        <family val="2"/>
        <scheme val="minor"/>
      </rPr>
      <t>11</t>
    </r>
  </si>
  <si>
    <t>YES (mostly)</t>
  </si>
  <si>
    <t>YES</t>
  </si>
  <si>
    <t>N/A</t>
  </si>
  <si>
    <t>Combustion of Solid Waste Generated by the Community </t>
  </si>
  <si>
    <t xml:space="preserve">Combustion of Solid Waste </t>
  </si>
  <si>
    <r>
      <t>Mass of MSW Combusted (tons)</t>
    </r>
    <r>
      <rPr>
        <vertAlign val="superscript"/>
        <sz val="11"/>
        <color theme="1"/>
        <rFont val="Calibri"/>
        <family val="2"/>
        <scheme val="minor"/>
      </rPr>
      <t xml:space="preserve"> 10</t>
    </r>
  </si>
  <si>
    <t>Water and Wastewater</t>
  </si>
  <si>
    <t>Fugitive Emissions from Septic Systems</t>
  </si>
  <si>
    <t xml:space="preserve">Septic System  </t>
  </si>
  <si>
    <r>
      <t>Population Served by Septic</t>
    </r>
    <r>
      <rPr>
        <vertAlign val="superscript"/>
        <sz val="11"/>
        <color theme="1"/>
        <rFont val="Calibri"/>
        <family val="2"/>
        <scheme val="minor"/>
      </rPr>
      <t xml:space="preserve"> 12</t>
    </r>
  </si>
  <si>
    <t>Nitrification/Denitrification Process N2O Emissions from Wastewater Treatment </t>
  </si>
  <si>
    <t xml:space="preserve">Sewer System  </t>
  </si>
  <si>
    <r>
      <t>Population Served by Sewer</t>
    </r>
    <r>
      <rPr>
        <vertAlign val="superscript"/>
        <sz val="11"/>
        <color theme="1"/>
        <rFont val="Calibri"/>
        <family val="2"/>
        <scheme val="minor"/>
      </rPr>
      <t xml:space="preserve"> 12</t>
    </r>
  </si>
  <si>
    <t>Process N2O from Effluent Discharge to Rivers and Estuaries </t>
  </si>
  <si>
    <t xml:space="preserve">N2O Effluent Discharge  </t>
  </si>
  <si>
    <r>
      <t>Daily Nitrogen Load (kg N / day)</t>
    </r>
    <r>
      <rPr>
        <vertAlign val="superscript"/>
        <sz val="11"/>
        <color theme="1"/>
        <rFont val="Calibri"/>
        <family val="2"/>
        <scheme val="minor"/>
      </rPr>
      <t xml:space="preserve"> 12</t>
    </r>
  </si>
  <si>
    <t>LAND USE</t>
  </si>
  <si>
    <t>Agriculture</t>
  </si>
  <si>
    <t>Emissions from Agricultural Activities</t>
  </si>
  <si>
    <t xml:space="preserve">Enteric Fermentation </t>
  </si>
  <si>
    <r>
      <t>Dairy Cows ('000 head)</t>
    </r>
    <r>
      <rPr>
        <vertAlign val="superscript"/>
        <sz val="11"/>
        <color theme="1"/>
        <rFont val="Calibri"/>
        <family val="2"/>
        <scheme val="minor"/>
      </rPr>
      <t>13</t>
    </r>
  </si>
  <si>
    <r>
      <t>Beef Cattle ('000 head)</t>
    </r>
    <r>
      <rPr>
        <vertAlign val="superscript"/>
        <sz val="11"/>
        <color theme="1"/>
        <rFont val="Calibri"/>
        <family val="2"/>
        <scheme val="minor"/>
      </rPr>
      <t>13</t>
    </r>
  </si>
  <si>
    <r>
      <t>Sheep ('000 head)</t>
    </r>
    <r>
      <rPr>
        <vertAlign val="superscript"/>
        <sz val="11"/>
        <color theme="1"/>
        <rFont val="Calibri"/>
        <family val="2"/>
        <scheme val="minor"/>
      </rPr>
      <t>13</t>
    </r>
  </si>
  <si>
    <r>
      <t>Goats ('000 head)</t>
    </r>
    <r>
      <rPr>
        <vertAlign val="superscript"/>
        <sz val="11"/>
        <color theme="1"/>
        <rFont val="Calibri"/>
        <family val="2"/>
        <scheme val="minor"/>
      </rPr>
      <t>13</t>
    </r>
  </si>
  <si>
    <r>
      <t>Swine ('000 head)</t>
    </r>
    <r>
      <rPr>
        <vertAlign val="superscript"/>
        <sz val="11"/>
        <color theme="1"/>
        <rFont val="Calibri"/>
        <family val="2"/>
        <scheme val="minor"/>
      </rPr>
      <t>13</t>
    </r>
  </si>
  <si>
    <r>
      <t>Horses ('000 head)</t>
    </r>
    <r>
      <rPr>
        <vertAlign val="superscript"/>
        <sz val="11"/>
        <color theme="1"/>
        <rFont val="Calibri"/>
        <family val="2"/>
        <scheme val="minor"/>
      </rPr>
      <t>13</t>
    </r>
  </si>
  <si>
    <r>
      <t xml:space="preserve">Manure Management </t>
    </r>
    <r>
      <rPr>
        <sz val="10"/>
        <color theme="1"/>
        <rFont val="Calibri"/>
        <family val="2"/>
        <scheme val="minor"/>
      </rPr>
      <t>(all enteric fermentation metrics + chickens)</t>
    </r>
  </si>
  <si>
    <r>
      <t>Poultry, Layers ('000 head)</t>
    </r>
    <r>
      <rPr>
        <vertAlign val="superscript"/>
        <sz val="11"/>
        <color theme="1"/>
        <rFont val="Calibri"/>
        <family val="2"/>
        <scheme val="minor"/>
      </rPr>
      <t>13</t>
    </r>
  </si>
  <si>
    <r>
      <t>Poultry, Broilers ('000 head)</t>
    </r>
    <r>
      <rPr>
        <vertAlign val="superscript"/>
        <sz val="11"/>
        <color theme="1"/>
        <rFont val="Calibri"/>
        <family val="2"/>
        <scheme val="minor"/>
      </rPr>
      <t>13</t>
    </r>
  </si>
  <si>
    <r>
      <t>Poultry, Turkeys ('000 head)</t>
    </r>
    <r>
      <rPr>
        <vertAlign val="superscript"/>
        <sz val="11"/>
        <color theme="1"/>
        <rFont val="Calibri"/>
        <family val="2"/>
        <scheme val="minor"/>
      </rPr>
      <t>13</t>
    </r>
  </si>
  <si>
    <r>
      <t xml:space="preserve">Ag Soils </t>
    </r>
    <r>
      <rPr>
        <sz val="10"/>
        <color theme="1"/>
        <rFont val="Calibri"/>
        <family val="2"/>
        <scheme val="minor"/>
      </rPr>
      <t>(all enteric fermentation and manure management metrics + crop production and fertilizer use)</t>
    </r>
  </si>
  <si>
    <r>
      <t>Crop Production-Corn ('000 bushels)</t>
    </r>
    <r>
      <rPr>
        <vertAlign val="superscript"/>
        <sz val="11"/>
        <color theme="1"/>
        <rFont val="Calibri"/>
        <family val="2"/>
        <scheme val="minor"/>
      </rPr>
      <t>13</t>
    </r>
  </si>
  <si>
    <r>
      <t>Crop Production-Wheat ('000 bushels)</t>
    </r>
    <r>
      <rPr>
        <vertAlign val="superscript"/>
        <sz val="11"/>
        <color theme="1"/>
        <rFont val="Calibri"/>
        <family val="2"/>
        <scheme val="minor"/>
      </rPr>
      <t>13</t>
    </r>
  </si>
  <si>
    <r>
      <t>Crop Production-Soybeans ('000 bushels)</t>
    </r>
    <r>
      <rPr>
        <vertAlign val="superscript"/>
        <sz val="11"/>
        <color theme="1"/>
        <rFont val="Calibri"/>
        <family val="2"/>
        <scheme val="minor"/>
      </rPr>
      <t>13</t>
    </r>
  </si>
  <si>
    <r>
      <t>Fertilier Applied, Synthetic (kg N)</t>
    </r>
    <r>
      <rPr>
        <vertAlign val="superscript"/>
        <sz val="11"/>
        <color theme="1"/>
        <rFont val="Calibri"/>
        <family val="2"/>
        <scheme val="minor"/>
      </rPr>
      <t>13</t>
    </r>
  </si>
  <si>
    <r>
      <t>Fertilier Applied, Manure (kg N)</t>
    </r>
    <r>
      <rPr>
        <vertAlign val="superscript"/>
        <sz val="11"/>
        <color theme="1"/>
        <rFont val="Calibri"/>
        <family val="2"/>
        <scheme val="minor"/>
      </rPr>
      <t>13</t>
    </r>
  </si>
  <si>
    <r>
      <t>Fertilier Applied, Biosolids (kg N)</t>
    </r>
    <r>
      <rPr>
        <vertAlign val="superscript"/>
        <sz val="11"/>
        <color theme="1"/>
        <rFont val="Calibri"/>
        <family val="2"/>
        <scheme val="minor"/>
      </rPr>
      <t>13</t>
    </r>
  </si>
  <si>
    <t>Forests and Trees Outside Forests</t>
  </si>
  <si>
    <t xml:space="preserve">Average Annual Emissions </t>
  </si>
  <si>
    <t>Forests Converted to Non-Forests</t>
  </si>
  <si>
    <r>
      <t>Average Annual Hectares Lost</t>
    </r>
    <r>
      <rPr>
        <vertAlign val="superscript"/>
        <sz val="11"/>
        <color theme="1"/>
        <rFont val="Calibri"/>
        <family val="2"/>
        <scheme val="minor"/>
      </rPr>
      <t xml:space="preserve">14 </t>
    </r>
  </si>
  <si>
    <t xml:space="preserve">Disturbances in Forests Remaining Forests </t>
  </si>
  <si>
    <r>
      <t>Average Annual Hectares Disturbed</t>
    </r>
    <r>
      <rPr>
        <vertAlign val="superscript"/>
        <sz val="11"/>
        <color theme="1"/>
        <rFont val="Calibri"/>
        <family val="2"/>
        <scheme val="minor"/>
      </rPr>
      <t xml:space="preserve">14 </t>
    </r>
  </si>
  <si>
    <t>Loss of Trees Outside Forests</t>
  </si>
  <si>
    <t>Average Annual Removals</t>
  </si>
  <si>
    <t>Forests Remaining Forests</t>
  </si>
  <si>
    <r>
      <t>Hectares Maintained</t>
    </r>
    <r>
      <rPr>
        <vertAlign val="superscript"/>
        <sz val="11"/>
        <color theme="1"/>
        <rFont val="Calibri"/>
        <family val="2"/>
        <scheme val="minor"/>
      </rPr>
      <t xml:space="preserve">14 </t>
    </r>
  </si>
  <si>
    <t>Non-Forests Converted to Forests</t>
  </si>
  <si>
    <r>
      <t>Average Annual Hectares Gained</t>
    </r>
    <r>
      <rPr>
        <vertAlign val="superscript"/>
        <sz val="11"/>
        <color theme="1"/>
        <rFont val="Calibri"/>
        <family val="2"/>
        <scheme val="minor"/>
      </rPr>
      <t xml:space="preserve">14 </t>
    </r>
  </si>
  <si>
    <t>Trees Outside Forests</t>
  </si>
  <si>
    <r>
      <t>Hectares Maintained and Gained</t>
    </r>
    <r>
      <rPr>
        <vertAlign val="superscript"/>
        <sz val="11"/>
        <color theme="1"/>
        <rFont val="Calibri"/>
        <family val="2"/>
        <scheme val="minor"/>
      </rPr>
      <t xml:space="preserve">14 </t>
    </r>
  </si>
  <si>
    <t>DEMOGRAPHICS</t>
  </si>
  <si>
    <t>MWCOG Cooperative Forecasts</t>
  </si>
  <si>
    <t xml:space="preserve">Population is leveraged in the regional models and calculations for transportation, wastewater, and HFCs. Population is also used to calculate per capita emissions. </t>
  </si>
  <si>
    <r>
      <t>Population</t>
    </r>
    <r>
      <rPr>
        <vertAlign val="superscript"/>
        <sz val="11"/>
        <color theme="1"/>
        <rFont val="Calibri"/>
        <family val="2"/>
        <scheme val="minor"/>
      </rPr>
      <t>15</t>
    </r>
  </si>
  <si>
    <r>
      <t>Housing Units</t>
    </r>
    <r>
      <rPr>
        <vertAlign val="superscript"/>
        <sz val="11"/>
        <color theme="1"/>
        <rFont val="Calibri"/>
        <family val="2"/>
        <scheme val="minor"/>
      </rPr>
      <t>15</t>
    </r>
  </si>
  <si>
    <r>
      <t>Employment</t>
    </r>
    <r>
      <rPr>
        <vertAlign val="superscript"/>
        <sz val="11"/>
        <color theme="1"/>
        <rFont val="Calibri"/>
        <family val="2"/>
        <scheme val="minor"/>
      </rPr>
      <t>15</t>
    </r>
  </si>
  <si>
    <t>Column Header</t>
  </si>
  <si>
    <t>Description</t>
  </si>
  <si>
    <t>Emissions Type</t>
  </si>
  <si>
    <t xml:space="preserve">This column lists the main tabs in the online ClearPath tool's GHG inventory entry pages. </t>
  </si>
  <si>
    <t>Emissions Activity/Source</t>
  </si>
  <si>
    <t xml:space="preserve">This column lists the ClearPath calculators used for the development of these inventories. These calculators are found under each of the main tabs in ClearPath.  </t>
  </si>
  <si>
    <t>Inventory Records</t>
  </si>
  <si>
    <t xml:space="preserve">This column lists COG's inventory record entries according to which calculator was used to create that entry. </t>
  </si>
  <si>
    <t>Emissions</t>
  </si>
  <si>
    <r>
      <t>Metric Tons of CO2 Equivalent (MTCO2e) and Million Metric Tons of CO</t>
    </r>
    <r>
      <rPr>
        <vertAlign val="subscript"/>
        <sz val="11"/>
        <color theme="1"/>
        <rFont val="Calibri"/>
        <family val="2"/>
        <scheme val="minor"/>
      </rPr>
      <t>2</t>
    </r>
    <r>
      <rPr>
        <sz val="11"/>
        <color theme="1"/>
        <rFont val="Calibri"/>
        <family val="2"/>
        <scheme val="minor"/>
      </rPr>
      <t xml:space="preserve"> Equivalent (MMTCO</t>
    </r>
    <r>
      <rPr>
        <vertAlign val="subscript"/>
        <sz val="11"/>
        <color theme="1"/>
        <rFont val="Calibri"/>
        <family val="2"/>
        <scheme val="minor"/>
      </rPr>
      <t>2</t>
    </r>
    <r>
      <rPr>
        <sz val="11"/>
        <color theme="1"/>
        <rFont val="Calibri"/>
        <family val="2"/>
        <scheme val="minor"/>
      </rPr>
      <t xml:space="preserve">e) by emissions activity or source and percent change between 2005 and the latest inventory year. </t>
    </r>
  </si>
  <si>
    <t xml:space="preserve">Sources and Notes: </t>
  </si>
  <si>
    <t xml:space="preserve">MWCOG conducts community inventories for the region and all its member local jurisdictions. In order to have comparable inventories that are consistent from the top down and bottom up, the same data sources and methodologies are used across all the inventories. Data comes from sources that are regularly available over the years to compare inventories across past, present, and any future inventories. MWCOG inventories have been verified as compliant with national and global protocols for greenhouse gas (GHG) accounting. MWCOG follows the U.S. Communities Protocol (USCP) as the methodology for these inventories. The data presented above includes the leading local data inputs called for by the USCP. The local data inputs and emission factors influence the resulting GHG emissions (see Output tab). Inventory years 2005, 2020, 2023, and all years of on-road have been updated to Intergovernmental Panel on Climate Change (IPCC) Fifth Asessment Report (AR5) global warming potential (GWP) values, while the rest of the years apply IPCC AR4 GWP values. The difference between AR4 and AR5 is less than 0.5% of total GHG emissions. </t>
  </si>
  <si>
    <r>
      <rPr>
        <b/>
        <vertAlign val="superscript"/>
        <sz val="14"/>
        <color theme="1"/>
        <rFont val="Calibri"/>
        <family val="2"/>
        <scheme val="minor"/>
      </rPr>
      <t>1</t>
    </r>
    <r>
      <rPr>
        <b/>
        <sz val="14"/>
        <color theme="1"/>
        <rFont val="Calibri"/>
        <family val="2"/>
        <scheme val="minor"/>
      </rPr>
      <t xml:space="preserve"> </t>
    </r>
    <r>
      <rPr>
        <sz val="11"/>
        <color theme="1"/>
        <rFont val="Calibri"/>
        <family val="2"/>
        <scheme val="minor"/>
      </rPr>
      <t>MWCOG. (2024). Metropolitan Washington Energy Utility Data Survey Analysis for 2005, 2012, 2015, 2018, 2020, 2023</t>
    </r>
  </si>
  <si>
    <t>2024 Metropolitan Washington Local Government Data Center Information Request</t>
  </si>
  <si>
    <t>Dominion Energy. (2023). 15-Year Data Center Plan. August 2023 (6+6) Forecast Presentation</t>
  </si>
  <si>
    <t>Slide 3. Under Loudoun County bullet point.</t>
  </si>
  <si>
    <t>https://www.pjm.com/-/media/DotCom/committees-groups/subcommittees/las/2023/20231018/20231018-item-03a---dominion-large-load-request.pdf</t>
  </si>
  <si>
    <t>Website last accessed: June 2025</t>
  </si>
  <si>
    <t xml:space="preserve"> Dominion Energy. (2023). Virginia Electric and Power Company’s Report of Its 2023 Integrated Resource Plan</t>
  </si>
  <si>
    <t>2023 Dominion Data Center Electricity Consumptio is derived from Figure 4.1.5.4 – DOM LSE Data Center Energy Forecast (GWh) on page 58.</t>
  </si>
  <si>
    <t>https://cdn-dominionenergy-prd-001.azureedge.net/-/media/pdfs/global/company/2023-va-integrated-resource-plan.pdf?rev=ef1a3f88f0704539968b6d9d86444bde</t>
  </si>
  <si>
    <r>
      <rPr>
        <i/>
        <u/>
        <sz val="11"/>
        <rFont val="Calibri"/>
        <family val="2"/>
      </rPr>
      <t>Notes</t>
    </r>
    <r>
      <rPr>
        <sz val="11"/>
        <rFont val="Calibri"/>
        <family val="2"/>
      </rPr>
      <t xml:space="preserve">: Washington Gas provided zip code level account and consumption data from 2009 - 2016 with an "unassigned" category to protect the privacy of some accounts. Since 2017, an "unassigned" category has not been provided and those accounts and consumption are attributed to the jurisdiction in which they reside. This does not affect the overall consumption and emissions for the region when comparing across inventory years; however, it may be one reason for a noticable increase in 2018 consumption and emissions at the individual jurisdiction level.  </t>
    </r>
  </si>
  <si>
    <t xml:space="preserve">The estimated Energy Use Intensity (EUI) of standard data centers is 261 kWh/SF. For Loudoun County, EUI was increased to 525 kWh/SF in 2023 due to the expansion of hyperscale data centers. Data center square footage was identified via a local government survey or CoStar. Data centers were not estimated prior to 2020. Prior to 2020, any data center electricity was included in the commercial energy subtotal. </t>
  </si>
  <si>
    <r>
      <rPr>
        <b/>
        <vertAlign val="superscript"/>
        <sz val="14"/>
        <color theme="1"/>
        <rFont val="Calibri"/>
        <family val="2"/>
        <scheme val="minor"/>
      </rPr>
      <t xml:space="preserve">2 </t>
    </r>
    <r>
      <rPr>
        <sz val="11"/>
        <color theme="1"/>
        <rFont val="Calibri"/>
        <family val="2"/>
        <scheme val="minor"/>
      </rPr>
      <t>U.S. Census Bureau. American Community Survey</t>
    </r>
  </si>
  <si>
    <t>5 year estimates 2005-2009, 2011-2015, 2016-2020, 2019 - 2023</t>
  </si>
  <si>
    <t>General Housing Characteristics (ACS, DP04)</t>
  </si>
  <si>
    <t>Subheader: Home Heating Fuel; Rows: "Fuel oil, kerosene, etc" and "Bottled, tank or LP gas"</t>
  </si>
  <si>
    <t>https://data.census.gov/cedsci/</t>
  </si>
  <si>
    <t>Webpage last accessed: December 2024</t>
  </si>
  <si>
    <r>
      <rPr>
        <b/>
        <vertAlign val="superscript"/>
        <sz val="14"/>
        <color theme="1"/>
        <rFont val="Calibri"/>
        <family val="2"/>
        <scheme val="minor"/>
      </rPr>
      <t>3</t>
    </r>
    <r>
      <rPr>
        <b/>
        <sz val="14"/>
        <color theme="1"/>
        <rFont val="Calibri"/>
        <family val="2"/>
        <scheme val="minor"/>
      </rPr>
      <t xml:space="preserve"> </t>
    </r>
    <r>
      <rPr>
        <sz val="11"/>
        <color theme="1"/>
        <rFont val="Calibri"/>
        <family val="2"/>
        <scheme val="minor"/>
      </rPr>
      <t>Energy Information Administration (EIA). (2005, 2009, 2015, and 2020). Residential Energy Consumption Survey (RECS)</t>
    </r>
  </si>
  <si>
    <t>Table US8. Average Consumption by Fuels Used, 2005</t>
  </si>
  <si>
    <t>Table CE2.4. Annual Household Site Fuel Consumption in the South Region, 2009, 2015, and 2020</t>
  </si>
  <si>
    <t>https://www.eia.gov/consumption/residential/</t>
  </si>
  <si>
    <t>Webpage last accessed: October 2024</t>
  </si>
  <si>
    <r>
      <rPr>
        <b/>
        <vertAlign val="superscript"/>
        <sz val="14"/>
        <rFont val="Calibri"/>
        <family val="2"/>
        <scheme val="minor"/>
      </rPr>
      <t>4</t>
    </r>
    <r>
      <rPr>
        <sz val="11"/>
        <rFont val="Calibri"/>
        <family val="2"/>
        <scheme val="minor"/>
      </rPr>
      <t xml:space="preserve"> CoStar. (2015, 2018, 2020, 2023). Commercial Property Records. </t>
    </r>
  </si>
  <si>
    <t>www.costar.com</t>
  </si>
  <si>
    <r>
      <rPr>
        <i/>
        <u/>
        <sz val="11"/>
        <color theme="1"/>
        <rFont val="Calibri"/>
        <family val="2"/>
        <scheme val="minor"/>
      </rPr>
      <t>Note</t>
    </r>
    <r>
      <rPr>
        <sz val="11"/>
        <color theme="1"/>
        <rFont val="Calibri"/>
        <family val="2"/>
        <scheme val="minor"/>
      </rPr>
      <t>:</t>
    </r>
    <r>
      <rPr>
        <i/>
        <sz val="11"/>
        <color theme="1"/>
        <rFont val="Calibri"/>
        <family val="2"/>
        <scheme val="minor"/>
      </rPr>
      <t xml:space="preserve"> </t>
    </r>
    <r>
      <rPr>
        <sz val="11"/>
        <color theme="1"/>
        <rFont val="Calibri"/>
        <family val="2"/>
        <scheme val="minor"/>
      </rPr>
      <t xml:space="preserve">MWCOG has a license for the CoStar database. MWCOG's main use of the CoStar database is in the development of the annual regional commercial construction reports. </t>
    </r>
  </si>
  <si>
    <r>
      <rPr>
        <b/>
        <vertAlign val="superscript"/>
        <sz val="14"/>
        <rFont val="Calibri"/>
        <family val="2"/>
        <scheme val="minor"/>
      </rPr>
      <t>5</t>
    </r>
    <r>
      <rPr>
        <sz val="11"/>
        <rFont val="Calibri"/>
        <family val="2"/>
        <scheme val="minor"/>
      </rPr>
      <t xml:space="preserve"> Energy Information Administration (EIA). (2022). Commercial Buildings Energy Consumption Survey (CBECS) </t>
    </r>
  </si>
  <si>
    <t>Table B20. Energy sources, floorspace, 2018</t>
  </si>
  <si>
    <t>Row: Census region and division, South Atlantic; Columns: Total floorspace, Energy sources used, All buildings and Fuel oil columns</t>
  </si>
  <si>
    <t>https://www.eia.gov/consumption/commercial/data/2018/</t>
  </si>
  <si>
    <t xml:space="preserve">Energy Information Administration (EIA). (2007, 2016). Commercial Buildings Energy Consumption Survey (CBECS) </t>
  </si>
  <si>
    <t>Table B23. Energy Sources, Floorspace, 2003 South and 2012 South Atlantic</t>
  </si>
  <si>
    <t>https://www.eia.gov/consumption/commercial/data/2012/</t>
  </si>
  <si>
    <t>Webpage last accessed: January 2025</t>
  </si>
  <si>
    <t xml:space="preserve">  Energy Information Administration (EIA). (2007, 2016). Commercial Buildings Energy Consumption Survey (CBECS) </t>
  </si>
  <si>
    <t>Table C35. Fuel oil consumption and conditional energy intensity by Census region, 2003 and 2012</t>
  </si>
  <si>
    <t xml:space="preserve">Row: Energy Sources, Fuel Oil; Column: Fuel Oil Energy Intensity, South </t>
  </si>
  <si>
    <t>https://www.eia.gov/consumption/commercial/data/2012/c&amp;e/cfm/c35.php</t>
  </si>
  <si>
    <t>Webpage last accessed: June 2022</t>
  </si>
  <si>
    <r>
      <rPr>
        <i/>
        <u/>
        <sz val="11"/>
        <rFont val="Calibri"/>
        <family val="2"/>
        <scheme val="minor"/>
      </rPr>
      <t>Note</t>
    </r>
    <r>
      <rPr>
        <sz val="11"/>
        <rFont val="Calibri"/>
        <family val="2"/>
        <scheme val="minor"/>
      </rPr>
      <t xml:space="preserve">: CoStar and EIA data are used to calculate the commercial consumption of non-utility fuel. </t>
    </r>
  </si>
  <si>
    <r>
      <rPr>
        <b/>
        <vertAlign val="superscript"/>
        <sz val="14"/>
        <color theme="1"/>
        <rFont val="Calibri"/>
        <family val="2"/>
        <scheme val="minor"/>
      </rPr>
      <t xml:space="preserve">6 </t>
    </r>
    <r>
      <rPr>
        <vertAlign val="superscript"/>
        <sz val="11"/>
        <color theme="1"/>
        <rFont val="Calibri"/>
        <family val="2"/>
        <scheme val="minor"/>
      </rPr>
      <t xml:space="preserve"> </t>
    </r>
    <r>
      <rPr>
        <sz val="11"/>
        <color theme="1"/>
        <rFont val="Calibri"/>
        <family val="2"/>
        <scheme val="minor"/>
      </rPr>
      <t xml:space="preserve">MWCOG Cooperative Forecasts </t>
    </r>
  </si>
  <si>
    <t>Round 8.0 Cooperative Forecasting Summary Tables - Adopted November 10, 2010 (Excel Spreadsheet)</t>
  </si>
  <si>
    <t>Round 8.3 Cooperative Forecasting Summary Tables - Adopted October 8, 2014 (Excel Spreadsheet)</t>
  </si>
  <si>
    <t>Round 8.4 Cooperative Forecasting Summary Tables - Adopted October 14, 2015 (Excel Spreadsheet)</t>
  </si>
  <si>
    <t>Round 9.1 Cooperative Forecasting Summary Tables - Adopted October 10, 2018 (Excel Spreadsheet)</t>
  </si>
  <si>
    <t>Round 9.1a Cooperative Forecasting Summary Tables - Adopted November 1, 2019 (Excel Spreadsheet)</t>
  </si>
  <si>
    <t>Round 10.0 Cooperative Forecasting Summary Tables - Adopted June 14, 2023 (Excel Spreadsheet)</t>
  </si>
  <si>
    <t>https://www.mwcog.org/documents/2021/12/02/cooperative-forecasts-employment-population-and-household-forecasts-by-transportation-analysis-zone-cooperative-forecast-demographics-housing-population/</t>
  </si>
  <si>
    <t>Webpage last accessed: July 2024</t>
  </si>
  <si>
    <r>
      <rPr>
        <vertAlign val="superscript"/>
        <sz val="11"/>
        <color theme="1"/>
        <rFont val="Calibri"/>
        <family val="2"/>
        <scheme val="minor"/>
      </rPr>
      <t xml:space="preserve">   </t>
    </r>
    <r>
      <rPr>
        <sz val="11"/>
        <color theme="1"/>
        <rFont val="Calibri"/>
        <family val="2"/>
        <scheme val="minor"/>
      </rPr>
      <t xml:space="preserve">U.S. Census Bureau. American Community Survey 5-Year Estimates Data Profiles </t>
    </r>
  </si>
  <si>
    <t>Demographic and Housing Estimates (2005, 2012, 2015, 2018, 2020, 2023 ACS, Table DP05)</t>
  </si>
  <si>
    <r>
      <rPr>
        <vertAlign val="superscript"/>
        <sz val="11"/>
        <color theme="1"/>
        <rFont val="Calibri"/>
        <family val="2"/>
        <scheme val="minor"/>
      </rPr>
      <t xml:space="preserve">  </t>
    </r>
    <r>
      <rPr>
        <sz val="11"/>
        <color theme="1"/>
        <rFont val="Calibri"/>
        <family val="2"/>
        <scheme val="minor"/>
      </rPr>
      <t>U.S. Environmental Protection Agency. (multiple years). Inventory of U.S. GHG Emissions and Sinks - 1990-2023</t>
    </r>
  </si>
  <si>
    <t>Table: Recent Trends in U.S. Greenhouse Gas Emissions and Sinks (MMT CO2 Eq.), row titled "Substitution of Ozone Depleting Substances" under HFCs subheader</t>
  </si>
  <si>
    <t>https://www.epa.gov/ghgemissions/inventory-us-greenhouse-gas-emissions-and-sinks</t>
  </si>
  <si>
    <t>https://www.edf.org/freedom-information-act-documents-epas-greenhouse-gas-inventory?tab=complete_report</t>
  </si>
  <si>
    <t>Webpage last accessed: May 2025</t>
  </si>
  <si>
    <r>
      <rPr>
        <i/>
        <u/>
        <sz val="11"/>
        <color theme="1"/>
        <rFont val="Calibri"/>
        <family val="2"/>
        <scheme val="minor"/>
      </rPr>
      <t>Note</t>
    </r>
    <r>
      <rPr>
        <sz val="11"/>
        <color theme="1"/>
        <rFont val="Calibri"/>
        <family val="2"/>
        <scheme val="minor"/>
      </rPr>
      <t xml:space="preserve">: EPA's US  greenhouse gas emissions inventory provides a national emissions estimate of substitutions for Ozone depleting substances, which primary result in HFC emissions as well as small amounts of perfluorocarbons (PFC) emissions. Data is not available at the local level for ozone depleting substances. The national total has been downscaled to the local level by population. </t>
    </r>
  </si>
  <si>
    <r>
      <rPr>
        <b/>
        <vertAlign val="superscript"/>
        <sz val="14"/>
        <color theme="1"/>
        <rFont val="Calibri"/>
        <family val="2"/>
        <scheme val="minor"/>
      </rPr>
      <t xml:space="preserve">7 </t>
    </r>
    <r>
      <rPr>
        <sz val="11"/>
        <color theme="1"/>
        <rFont val="Calibri"/>
        <family val="2"/>
        <scheme val="minor"/>
      </rPr>
      <t>Metropolitan Washington Council of Governments. (2025). Transportation Planning Board (TPB) Visualize 2050 Long-Range Transportation Plan constrained element, MOVES4 mobile emissions model, Postprocessor v6.1</t>
    </r>
  </si>
  <si>
    <t>COG/TPB Gen2/Version 2.3.75 Travel Demand Forecasting Model for 2005, 2012, 2015, 2018; Version 2.3.78 for 2020; and Version 2.4.6  for 2023</t>
  </si>
  <si>
    <t>Cooperative Forecasts Round 8.4 for 2005, Round 9.1 for 2012, 2015, 2018, Round 9.1a for 2020, and Round 10.0 for 2023</t>
  </si>
  <si>
    <t>MOVES Nonroad Model</t>
  </si>
  <si>
    <r>
      <rPr>
        <i/>
        <u/>
        <sz val="11"/>
        <rFont val="Calibri"/>
        <family val="2"/>
        <scheme val="minor"/>
      </rPr>
      <t>Note</t>
    </r>
    <r>
      <rPr>
        <sz val="11"/>
        <rFont val="Calibri"/>
        <family val="2"/>
        <scheme val="minor"/>
      </rPr>
      <t>: On Road emissions account for all VMT occuring within the jurisdiction's boundary, including trips that start, stop, and pass through the jurisdiction with no stops.</t>
    </r>
  </si>
  <si>
    <r>
      <rPr>
        <b/>
        <vertAlign val="superscript"/>
        <sz val="14"/>
        <color theme="1"/>
        <rFont val="Calibri"/>
        <family val="2"/>
        <scheme val="minor"/>
      </rPr>
      <t>8</t>
    </r>
    <r>
      <rPr>
        <sz val="11"/>
        <color theme="1"/>
        <rFont val="Calibri"/>
        <family val="2"/>
        <scheme val="minor"/>
      </rPr>
      <t xml:space="preserve"> MWCOG. (2025). 2023 Air Trips by Jurisdiction Excel Spreadsheet</t>
    </r>
  </si>
  <si>
    <t xml:space="preserve"> MWCOG. (2025). 2023 Washington-Baltimore Regional Air Travel Counts Analysis </t>
  </si>
  <si>
    <t xml:space="preserve"> MWCOG. (2022). 2020 Air Trips by Jurisdiction Excel Spreadsheet</t>
  </si>
  <si>
    <t xml:space="preserve"> MWCOG. (2022). 2020 Washington-Baltimore Regional Air Travel Counts Analysis </t>
  </si>
  <si>
    <t xml:space="preserve"> MWCOG. (2020-2021). COVID-19 Travel Monitoring Snapshots</t>
  </si>
  <si>
    <t>https://www.mwcog.org/documents/2021/01/07/covid-19-travel-monitoring-snapshot-covid19-featured-publications-traffic-monitoring/</t>
  </si>
  <si>
    <t>Webpage last accessed: February 2022</t>
  </si>
  <si>
    <t xml:space="preserve">MWCOG. (2019). 2017 Washington-Baltimore Regional Air Passenger Survey Geographic Findings Report </t>
  </si>
  <si>
    <t>Section II. Findings. Page 13. Table 1: Annual Trip Originations by Airport</t>
  </si>
  <si>
    <t>Appendix H. Page 79. Table 21: Originating Passengers by Jurisdiction</t>
  </si>
  <si>
    <t>https://www.mwcog.org/documents/2019/04/08/washington-baltimore-regional-air-passenger-survey-geographic-findings-report-airport-access/</t>
  </si>
  <si>
    <t>Webpage last accessed: February 2020</t>
  </si>
  <si>
    <t xml:space="preserve">  MWCOG. (2016). Washington-Baltimore Regional Air Passenger Survey Geographic Findings Report 2015</t>
  </si>
  <si>
    <t>Section II. Findings. Page 8. Table 1: Annual Trip Originations by Airport</t>
  </si>
  <si>
    <t>Appendix H. Page 65. Table 16: Originating Passengers by Jurisdiction</t>
  </si>
  <si>
    <t>www.mwcog.org/documents/2016/11/16/washington-baltimore-regional-air-passenger-survey-geographic-findings-report-airport-access/</t>
  </si>
  <si>
    <t>Webpage last accessed: July 2017</t>
  </si>
  <si>
    <r>
      <rPr>
        <vertAlign val="superscript"/>
        <sz val="11"/>
        <color theme="1"/>
        <rFont val="Calibri"/>
        <family val="2"/>
        <scheme val="minor"/>
      </rPr>
      <t xml:space="preserve">  </t>
    </r>
    <r>
      <rPr>
        <sz val="11"/>
        <color theme="1"/>
        <rFont val="Calibri"/>
        <family val="2"/>
        <scheme val="minor"/>
      </rPr>
      <t>MWCOG. (2013). Washington-Baltimore Regional Air Passenger Survey Geographic Findings Report 2011</t>
    </r>
  </si>
  <si>
    <t>Section II. Findings. Page 6. Table 1: Annual Trip Originations by Airport</t>
  </si>
  <si>
    <t>Appendix G. Page 68. Table G-1: Originating Passengers by Jurisdiction</t>
  </si>
  <si>
    <t xml:space="preserve">  MWCOG. (2008). Washington-Baltimore Regional Air Passenger Survey Geographic Findings Report </t>
  </si>
  <si>
    <t>Page 10. Table 3: Originating Passengers by Jurisdiction, 2007 data</t>
  </si>
  <si>
    <r>
      <rPr>
        <vertAlign val="superscript"/>
        <sz val="11"/>
        <color theme="1"/>
        <rFont val="Calibri"/>
        <family val="2"/>
        <scheme val="minor"/>
      </rPr>
      <t xml:space="preserve"> </t>
    </r>
    <r>
      <rPr>
        <sz val="11"/>
        <color theme="1"/>
        <rFont val="Calibri"/>
        <family val="2"/>
        <scheme val="minor"/>
      </rPr>
      <t xml:space="preserve"> MWCOG. (2005). Washington-Baltimore Regional Air Passenger Survey Geographic Findings Report </t>
    </r>
  </si>
  <si>
    <r>
      <rPr>
        <vertAlign val="superscript"/>
        <sz val="11"/>
        <color theme="1"/>
        <rFont val="Calibri"/>
        <family val="2"/>
        <scheme val="minor"/>
      </rPr>
      <t xml:space="preserve">  </t>
    </r>
    <r>
      <rPr>
        <sz val="11"/>
        <color theme="1"/>
        <rFont val="Calibri"/>
        <family val="2"/>
        <scheme val="minor"/>
      </rPr>
      <t xml:space="preserve">Bureau of Transportation Statistics. Airline Information: Revenue Passenger Miles. </t>
    </r>
  </si>
  <si>
    <t>All Carriers, Domestic and International by Origin Airport for All Airports, BWI, Dulles, and Reagan</t>
  </si>
  <si>
    <t>https://www.transtats.bts.gov/Data_Elements.aspx?Data=3</t>
  </si>
  <si>
    <r>
      <t>Table: CO</t>
    </r>
    <r>
      <rPr>
        <vertAlign val="subscript"/>
        <sz val="11"/>
        <color theme="1"/>
        <rFont val="Calibri"/>
        <family val="2"/>
        <scheme val="minor"/>
      </rPr>
      <t>2</t>
    </r>
    <r>
      <rPr>
        <sz val="11"/>
        <color theme="1"/>
        <rFont val="Calibri"/>
        <family val="2"/>
        <scheme val="minor"/>
      </rPr>
      <t xml:space="preserve"> Emissions from Fossil Fuel Combustion in Transportation End-Use Sector (MMT CO</t>
    </r>
    <r>
      <rPr>
        <vertAlign val="subscript"/>
        <sz val="11"/>
        <color theme="1"/>
        <rFont val="Calibri"/>
        <family val="2"/>
        <scheme val="minor"/>
      </rPr>
      <t>2</t>
    </r>
    <r>
      <rPr>
        <sz val="11"/>
        <color theme="1"/>
        <rFont val="Calibri"/>
        <family val="2"/>
        <scheme val="minor"/>
      </rPr>
      <t xml:space="preserve"> Eq.), Commercial Aircraft row</t>
    </r>
  </si>
  <si>
    <r>
      <rPr>
        <i/>
        <u/>
        <sz val="11"/>
        <color theme="1"/>
        <rFont val="Calibri"/>
        <family val="2"/>
        <scheme val="minor"/>
      </rPr>
      <t>Note</t>
    </r>
    <r>
      <rPr>
        <sz val="11"/>
        <color theme="1"/>
        <rFont val="Calibri"/>
        <family val="2"/>
        <scheme val="minor"/>
      </rPr>
      <t xml:space="preserve">: EPA's greenhouse gas inventory for the U.S. provides an estimate total emissions from the commercial aircraft sector. This is downscaled to the local level using data from local passenger travel  surveys, local emplanements, and passenger miles. 2005 local passenger travel statistics are an interpolation of 2000 and 2007 data. Data in the 2018 column is from 2017. Due to methodological changes in the 2023 Regional Air Passenger Survey, passenger air travel in 2023 may not necessarily be comparable with previous years. Passenger air travel in 2023 shows a large increase from 2020, showing post-pandemic recovery. Due to sample size limitations, passenger air travel for smaller municipalities were calculated by taking the shares for those municipalities of their larger county totals from 2018 and applying them for 2023 (as 2018 Air Travel data is the most recent data not impacted by the 2020 pandemic). </t>
    </r>
  </si>
  <si>
    <r>
      <rPr>
        <b/>
        <vertAlign val="superscript"/>
        <sz val="14"/>
        <color theme="1"/>
        <rFont val="Calibri"/>
        <family val="2"/>
        <scheme val="minor"/>
      </rPr>
      <t>9</t>
    </r>
    <r>
      <rPr>
        <vertAlign val="superscript"/>
        <sz val="11"/>
        <color theme="1"/>
        <rFont val="Calibri"/>
        <family val="2"/>
        <scheme val="minor"/>
      </rPr>
      <t xml:space="preserve"> </t>
    </r>
    <r>
      <rPr>
        <sz val="11"/>
        <color theme="1"/>
        <rFont val="Calibri"/>
        <family val="2"/>
        <scheme val="minor"/>
      </rPr>
      <t>Federal Transit Administration. National Transit Database</t>
    </r>
  </si>
  <si>
    <t xml:space="preserve">2005, 2012, 2015, 2018, 2020, and 2023 Annual Energy Consumption </t>
  </si>
  <si>
    <t>https://www.transit.dot.gov/ntd/data-product/2005-annual-database-energy-consumption</t>
  </si>
  <si>
    <t>https://www.transit.dot.gov/ntd/data-product/2012-annual-databases-energy-consumption</t>
  </si>
  <si>
    <t>https://www.transit.dot.gov/ntd/data-product/2015-annual-database-energy-consumption</t>
  </si>
  <si>
    <t>https://www.transit.dot.gov/ntd/data-product/2018-annual-database-energy-consumption</t>
  </si>
  <si>
    <t>https://www.transit.dot.gov/ntd/data-product/2020-annual-database-energy-consumption</t>
  </si>
  <si>
    <t>https://www.transit.dot.gov/ntd/data-product/2023-annual-database-energy-consumption</t>
  </si>
  <si>
    <t>Website Last Accessed: January 2025</t>
  </si>
  <si>
    <r>
      <rPr>
        <i/>
        <u/>
        <sz val="11"/>
        <color theme="1"/>
        <rFont val="Calibri"/>
        <family val="2"/>
        <scheme val="minor"/>
      </rPr>
      <t>Note</t>
    </r>
    <r>
      <rPr>
        <sz val="11"/>
        <color theme="1"/>
        <rFont val="Calibri"/>
        <family val="2"/>
        <scheme val="minor"/>
      </rPr>
      <t xml:space="preserve">: FTA provides passenger rail diesel consumption data for transit authorities. Emissions are calculated using diesel consumption in gallons and a percent attributable to metropolitan Washington. 59% of MARC stations are located in the COG region in MD. 75% of VRE stations are located in Northern VA. Emissions are then downscaled to local jurisdictions by population.  </t>
    </r>
  </si>
  <si>
    <r>
      <rPr>
        <b/>
        <vertAlign val="superscript"/>
        <sz val="14"/>
        <rFont val="Calibri"/>
        <family val="2"/>
        <scheme val="minor"/>
      </rPr>
      <t>10</t>
    </r>
    <r>
      <rPr>
        <b/>
        <sz val="14"/>
        <rFont val="Calibri"/>
        <family val="2"/>
        <scheme val="minor"/>
      </rPr>
      <t xml:space="preserve"> </t>
    </r>
    <r>
      <rPr>
        <sz val="11"/>
        <rFont val="Calibri"/>
        <family val="2"/>
        <scheme val="minor"/>
      </rPr>
      <t>District Department of Energy and Environment, Data provided by Jenn Hatch and Brittany Whited, via email</t>
    </r>
  </si>
  <si>
    <t xml:space="preserve"> District Department of Public Works. (2016). Washington, DC Solid Waste Diversion Progress Report. </t>
  </si>
  <si>
    <t>https://dpw.dc.gov/sites/default/files/dc/sites/dpw/page_content/attachments/FY15WasteDiversionReport_f.pdf</t>
  </si>
  <si>
    <t>Website Last Accessed: September 2017</t>
  </si>
  <si>
    <t>Charles County Comprehensive Solid Waste Management Plan 2011 - 2021</t>
  </si>
  <si>
    <t>Table 3-4: Estimated Waste Generation in Charles County 2009 - 2021, sum of Residential and Commercial rows, 2018 column page 3-12</t>
  </si>
  <si>
    <t>https://www.charlescountymd.gov/sites/default/files/pgm/rim/Charles%20County%202011-2021%20SWMP.pdf</t>
  </si>
  <si>
    <t>Charles County Ten- Year Comprehensive Solid Waste Management Plan (2022-2031)</t>
  </si>
  <si>
    <t>Table 3-1: Charles County Waste Generation and Projections, sum of MSW Residential, MSW Commercial and MSW Mixed rows, 2019 column, page 3-1</t>
  </si>
  <si>
    <t>https://www.charlescountymd.gov/services/environmental-resources/solid-waste-management-plan?msclkid=c5c5bbbdd06c11ec9f4e9fdd9aaf9fff</t>
  </si>
  <si>
    <t>Website Last Accessed: February 2025</t>
  </si>
  <si>
    <t>Frederick County Division of Utilities and Solid Waste Management. Solid Waste Management Plan 2018 - 2037</t>
  </si>
  <si>
    <t xml:space="preserve">Table 3-1: Annual Waste Generation in Frederick County (Tons) 2018 - 2037, columns: 2020, the sum of rows MSW Residential + MSW Commercial + MSW Mixed, page 3-2 </t>
  </si>
  <si>
    <t>https://frederickcountymd.gov/3563/Solid-Waste-Management-Plan</t>
  </si>
  <si>
    <r>
      <rPr>
        <b/>
        <vertAlign val="superscript"/>
        <sz val="14"/>
        <rFont val="Calibri"/>
        <family val="2"/>
        <scheme val="minor"/>
      </rPr>
      <t xml:space="preserve">   </t>
    </r>
    <r>
      <rPr>
        <sz val="11"/>
        <rFont val="Calibri"/>
        <family val="2"/>
        <scheme val="minor"/>
      </rPr>
      <t>Frederick County Miscellaneous Waste Management Documents</t>
    </r>
  </si>
  <si>
    <t xml:space="preserve">Draft Table 3-1: Annual Waste Generation in Frederick County (Tons) 2007-2017, the sum of rows MSW Residential + MSW Commercial, page 34 (of PDF document) </t>
  </si>
  <si>
    <r>
      <rPr>
        <vertAlign val="superscript"/>
        <sz val="11"/>
        <color theme="1"/>
        <rFont val="Calibri"/>
        <family val="2"/>
        <scheme val="minor"/>
      </rPr>
      <t xml:space="preserve"> </t>
    </r>
    <r>
      <rPr>
        <sz val="11"/>
        <color theme="1"/>
        <rFont val="Calibri"/>
        <family val="2"/>
        <scheme val="minor"/>
      </rPr>
      <t>Geosyntec and Nexight Group. (2016). Solid Waste Management Options Study Phase I Report</t>
    </r>
  </si>
  <si>
    <t xml:space="preserve">Prepared for the Frederick County Solid Waste Steering Committee </t>
  </si>
  <si>
    <t>Page 18</t>
  </si>
  <si>
    <t>https://www.frederickcountymd.gov/DocumentCenter/View/287880</t>
  </si>
  <si>
    <t>City of Frederick, Data provided by Jenny Willoughby, via email</t>
  </si>
  <si>
    <t>Montgomery County Department of Environment, Data provided by Stan Edwards and Lindsey Shaw, via email</t>
  </si>
  <si>
    <t xml:space="preserve"> Montgomery County Maryland Division of Solid Waste Services. Comprehensive Ten-Year Solid Waste Management Plan 2020 - 2029</t>
  </si>
  <si>
    <t>Section 3</t>
  </si>
  <si>
    <t>https://www.montgomerycountymd.gov/sws/programs/solid-waste-plan.html</t>
  </si>
  <si>
    <t>Website Last Accessed: May 2022</t>
  </si>
  <si>
    <t>City of Rockville, Data provided by Erica Shingara, via email</t>
  </si>
  <si>
    <r>
      <rPr>
        <vertAlign val="superscript"/>
        <sz val="11"/>
        <color theme="1"/>
        <rFont val="Calibri"/>
        <family val="2"/>
        <scheme val="minor"/>
      </rPr>
      <t xml:space="preserve">  </t>
    </r>
    <r>
      <rPr>
        <sz val="11"/>
        <color theme="1"/>
        <rFont val="Calibri"/>
        <family val="2"/>
        <scheme val="minor"/>
      </rPr>
      <t xml:space="preserve"> City of Takoma Park. (2017). Waste Management 101: A Review of Takoma Park's 2016 Efforts</t>
    </r>
  </si>
  <si>
    <t>6957 tons of municipal waste reported, 46% disposed (landfill disposal assumed)</t>
  </si>
  <si>
    <t>https://takomaparkmd.gov/newsletter/waste-management-101-a-review-of-takoma-parks-2016-efforts/</t>
  </si>
  <si>
    <t>City of Takoma Park, Data provided by Gina Mathias and Daryl Braithwaite, via email</t>
  </si>
  <si>
    <t>Prince George's County 2020 Solid Waste Tonnage Report, provided by Dawn Hawkins-Nixon, Prince George's County, via email, May 2022</t>
  </si>
  <si>
    <t>Table A1: Waste Accepted, sum of rows: MSW Residential + MSW Commercial + MSW Mixed, page 2</t>
  </si>
  <si>
    <t>Prince George's County, Maryland. (2017). Comprehensive Ten-Year Solid Waste Management Plan: 2017-2026</t>
  </si>
  <si>
    <t xml:space="preserve">Table 3-1: Annual Waste Generation in Prince George's County 2017-2026 Plan Period, column 2015 and 2020 Estimates interpolated, sum of rows: MSW Residential + MSW Commercial + MSW Mixed, page III-1 </t>
  </si>
  <si>
    <t xml:space="preserve">https://www.princegeorgescountymd.gov/DocumentCenter/View/18979 </t>
  </si>
  <si>
    <t>Prince George's County, Maryland. (2020). Comprehensive Ten-Year Solid Waste Management Plan: 2020-2029</t>
  </si>
  <si>
    <t>Table 3-2: Municipal Waste Deliveries Calendar Year 2018, page III-4</t>
  </si>
  <si>
    <t>https://www.princegeorgescountymd.gov/2626/Ten-Year-Solid-Waste-Plan?msclkid=1042b351cfa411ecacbee695e2ab5ce1</t>
  </si>
  <si>
    <t>Prince George's County, Maryland. (2024). Comprehensive Ten-Year Solid Waste Management Plan: 2024-2033</t>
  </si>
  <si>
    <t>Table 3-2: Municipal Waste Deliveries Calendar Year 2022, page III-3</t>
  </si>
  <si>
    <t>https://www.princegeorgescountymd.gov/departments-offices/environment/waste-recycling/studies-initiatives/ten-year-solid-waste-plan-tyswp</t>
  </si>
  <si>
    <t xml:space="preserve">Virginia Department of Environment (DEQ). (multiple years). Commonwealth of Virginia Locality Recycling Rate Report. </t>
  </si>
  <si>
    <t>Provided by NVRC, as reported by local governments to the state</t>
  </si>
  <si>
    <t>City of Alexandria. (2004). Solid Waste Management Plan</t>
  </si>
  <si>
    <t>Pages 18, 22, 31 and 41</t>
  </si>
  <si>
    <t>https://www.alexandriava.gov/uploadedfiles/tes/info/solidwastemgmtplan.pdf</t>
  </si>
  <si>
    <t>City of Alexandria. (2019). WasteSmart - Alexandria's 20-Year Strategic Plan to Sustainably Recover Resources.</t>
  </si>
  <si>
    <t>Pages 10 and 19</t>
  </si>
  <si>
    <t>https://www.alexandriava.gov/WasteSmart</t>
  </si>
  <si>
    <t>Arlington County Department of Environemntal Services. (2004). Solid Waste Management Plan</t>
  </si>
  <si>
    <t>Page 33</t>
  </si>
  <si>
    <t>https://recycling.arlingtonva.us/solid-waste-management-plan/</t>
  </si>
  <si>
    <t>Fairfax County, Virginia. (2015). Solid Waste Management Plan Update</t>
  </si>
  <si>
    <t>Attachment A: Research and Analysis Report, page 7</t>
  </si>
  <si>
    <t>Appendix E: Fairfax County Projected MSW Disposal Capacity Requirement</t>
  </si>
  <si>
    <t>https://www.fairfaxcounty.gov/publicworks/recycling-trash/solid-waste-management-plan-update-2015-2035</t>
  </si>
  <si>
    <t xml:space="preserve">City of Fairfax, Virginia Department of Public Works. (2015). Solid Waste Management Plan </t>
  </si>
  <si>
    <t>Page ES-3 and ES-4</t>
  </si>
  <si>
    <t>Table 3-7: Projected Residential Disposed and Recycled Tons and Table 3-8: Commercial Refuse and Recycling Generation, page 3-15</t>
  </si>
  <si>
    <t>http://www.fairfaxva.gov/government/public-works/operations-division/refuse-recycling</t>
  </si>
  <si>
    <t>City of Fairfax, Virginia. (2021). Solid Waste Management Plan Five Year Update</t>
  </si>
  <si>
    <t>Page 3-16 - 3-17</t>
  </si>
  <si>
    <t>https://www.fairfaxva.gov/home/showpublisheddocument/18510/637726584524100000</t>
  </si>
  <si>
    <t xml:space="preserve">City of Falls Church, Virginia. (2004). Solid Waste Management Plan </t>
  </si>
  <si>
    <t>Pages 2-20, 6-2, 6-26, 6-35, 11-4</t>
  </si>
  <si>
    <t>http://www.fallschurchva.gov/DocumentCenter/Home/View/605</t>
  </si>
  <si>
    <t xml:space="preserve">Loudoun County, Virginia. (2004). Solid Waste Management Plan </t>
  </si>
  <si>
    <t xml:space="preserve">Appendix K: Board of Supervisors Landfill Policy </t>
  </si>
  <si>
    <t>https://www.loudoun.gov/441/Solid-Waste-Management-Plan#:~:text=A%20key%20provision%20of%20the,District%2C%20and%20to%20recommend%20any</t>
  </si>
  <si>
    <t>Website Last Accessed: May 2020</t>
  </si>
  <si>
    <t xml:space="preserve">Prince William County Solid Waste Management Plan  </t>
  </si>
  <si>
    <t xml:space="preserve">Page 37 and Page 14, Table 4. Annual MSW Generation and Population, Column: Annual Tons Disposal </t>
  </si>
  <si>
    <t>https://www.pwcva.gov/department/solid-waste-management/solid-waste-management-plan-2022</t>
  </si>
  <si>
    <r>
      <rPr>
        <vertAlign val="superscript"/>
        <sz val="11"/>
        <color theme="1"/>
        <rFont val="Calibri"/>
        <family val="2"/>
        <scheme val="minor"/>
      </rPr>
      <t xml:space="preserve"> </t>
    </r>
    <r>
      <rPr>
        <sz val="11"/>
        <color theme="1"/>
        <rFont val="Calibri"/>
        <family val="2"/>
        <scheme val="minor"/>
      </rPr>
      <t xml:space="preserve"> City of Manassas, Virginia. (2010). Solid Waste Management Plan 2010-2030</t>
    </r>
  </si>
  <si>
    <t>Page 6-3 and 6-5</t>
  </si>
  <si>
    <t>https://files4.1.revize.com/manassasva/Public%20Works/Trash%20&amp;%20Recycling/swmp%20current.pdf</t>
  </si>
  <si>
    <t>Website Last Accessed: February 2018</t>
  </si>
  <si>
    <t>City of Manassas, Virginia. (2021). Solid Waste Management Plan 2020 Update</t>
  </si>
  <si>
    <t>Pages 13, 21, and Appendix 4.2</t>
  </si>
  <si>
    <t>https://www.manassasva.gov/public_works/trash___recycling/solid_waste_management_plan.php</t>
  </si>
  <si>
    <t xml:space="preserve">Northern Virginia Regional Commission (NVRC). (multiple years). Public Solid Waste Services in the Washington Metropolitan Region </t>
  </si>
  <si>
    <t>https://www.novaregion.org/583/Solid-Waste-Report</t>
  </si>
  <si>
    <t>Website Last Accessed: December 2024</t>
  </si>
  <si>
    <t xml:space="preserve">   MWCOG. (2016). Original 2005 Regional Greenhouse Gas Inventory Spreadsheets</t>
  </si>
  <si>
    <r>
      <rPr>
        <i/>
        <u/>
        <sz val="11"/>
        <color theme="1"/>
        <rFont val="Calibri"/>
        <family val="2"/>
        <scheme val="minor"/>
      </rPr>
      <t>Note</t>
    </r>
    <r>
      <rPr>
        <sz val="11"/>
        <color theme="1"/>
        <rFont val="Calibri"/>
        <family val="2"/>
        <scheme val="minor"/>
      </rPr>
      <t xml:space="preserve">: A combination of local, regional and state solid waste reports were used in the development of the solid waste data for this inventory. Local and state reports helped determine waste disposed to landfill v waste-to-energy. </t>
    </r>
  </si>
  <si>
    <r>
      <rPr>
        <b/>
        <vertAlign val="superscript"/>
        <sz val="14"/>
        <color theme="1"/>
        <rFont val="Calibri"/>
        <family val="2"/>
        <scheme val="minor"/>
      </rPr>
      <t>11</t>
    </r>
    <r>
      <rPr>
        <sz val="11"/>
        <color theme="1"/>
        <rFont val="Calibri"/>
        <family val="2"/>
        <scheme val="minor"/>
      </rPr>
      <t xml:space="preserve"> US Environmental Protection Agency. (Multiple years). Facility Level Greenhouse Gas Tool (FLIGHT)</t>
    </r>
  </si>
  <si>
    <t xml:space="preserve">Sector: Waste. Search by state, county, and or facility name for all facilities jurisdictions send municipal solid waste (MSW). Click on facility and data year. Under Facility Information and the question "Does the landfill have an active gas collection system?" there will be a Y/N answer.  </t>
  </si>
  <si>
    <t>https://ghgdata.epa.gov/</t>
  </si>
  <si>
    <t>Website Last Accessed: May 2025</t>
  </si>
  <si>
    <r>
      <rPr>
        <b/>
        <vertAlign val="superscript"/>
        <sz val="14"/>
        <color theme="1"/>
        <rFont val="Calibri"/>
        <family val="2"/>
        <scheme val="minor"/>
      </rPr>
      <t>12</t>
    </r>
    <r>
      <rPr>
        <sz val="11"/>
        <color theme="1"/>
        <rFont val="Calibri"/>
        <family val="2"/>
        <scheme val="minor"/>
      </rPr>
      <t xml:space="preserve"> MWCOG Regional Wastewater Flow Forecast Model for 2005, 2012, 2015, 2018, 2020, and 2023</t>
    </r>
  </si>
  <si>
    <t xml:space="preserve">MWCOG Cooperative Forecasts </t>
  </si>
  <si>
    <r>
      <rPr>
        <vertAlign val="superscript"/>
        <sz val="11"/>
        <color theme="1"/>
        <rFont val="Calibri"/>
        <family val="2"/>
        <scheme val="minor"/>
      </rPr>
      <t xml:space="preserve">  </t>
    </r>
    <r>
      <rPr>
        <sz val="11"/>
        <color theme="1"/>
        <rFont val="Calibri"/>
        <family val="2"/>
        <scheme val="minor"/>
      </rPr>
      <t xml:space="preserve">U.S. Census Bureau. American Community Survey 5-Year Estimates Data Profiles </t>
    </r>
  </si>
  <si>
    <t xml:space="preserve"> MWCOG. (2016). Original 2005 Greenhouse Gas Inventory </t>
  </si>
  <si>
    <r>
      <rPr>
        <i/>
        <u/>
        <sz val="11"/>
        <color theme="1"/>
        <rFont val="Calibri"/>
        <family val="2"/>
        <scheme val="minor"/>
      </rPr>
      <t>Note</t>
    </r>
    <r>
      <rPr>
        <sz val="11"/>
        <color theme="1"/>
        <rFont val="Calibri"/>
        <family val="2"/>
        <scheme val="minor"/>
      </rPr>
      <t xml:space="preserve">: ACS population data used where MWCOG Cooperative Forecast data unavailable. </t>
    </r>
  </si>
  <si>
    <r>
      <rPr>
        <b/>
        <vertAlign val="superscript"/>
        <sz val="14"/>
        <color theme="1"/>
        <rFont val="Calibri"/>
        <family val="2"/>
        <scheme val="minor"/>
      </rPr>
      <t>13</t>
    </r>
    <r>
      <rPr>
        <sz val="11"/>
        <color theme="1"/>
        <rFont val="Calibri"/>
        <family val="2"/>
        <scheme val="minor"/>
      </rPr>
      <t xml:space="preserve"> U.S. EPA. (2018, 2020, 2025). Chesapeake Assessment Scenario Tool (CAST).</t>
    </r>
  </si>
  <si>
    <t>Annual livestock count, crop acreage, fertilizer applied</t>
  </si>
  <si>
    <t>https://cast.chesapeakebay.net</t>
  </si>
  <si>
    <t>Webpage last accessed: February 2025</t>
  </si>
  <si>
    <t xml:space="preserve">  USDA. (2007, 2012, 2018, 2020, 2023). National Agricultural Statistics Service </t>
  </si>
  <si>
    <t>Crop yields per acre</t>
  </si>
  <si>
    <t>https://www.agcensus.usda.gov/</t>
  </si>
  <si>
    <t xml:space="preserve">  U.S. EPA. (2017, 2021, 2025). EPA State GHG Inventory and Projection Tool.</t>
  </si>
  <si>
    <t xml:space="preserve">AG Module </t>
  </si>
  <si>
    <t>www.epa.gov/statelocalenergy/download-state-inventory-and-projection-tool</t>
  </si>
  <si>
    <r>
      <rPr>
        <i/>
        <u/>
        <sz val="11"/>
        <color theme="1"/>
        <rFont val="Calibri"/>
        <family val="2"/>
        <scheme val="minor"/>
      </rPr>
      <t>Note</t>
    </r>
    <r>
      <rPr>
        <sz val="11"/>
        <color theme="1"/>
        <rFont val="Calibri"/>
        <family val="2"/>
        <scheme val="minor"/>
      </rPr>
      <t xml:space="preserve">: CAST model outputs are entered into the EPA AG Module, which calculates the GHG emissions based on state-level agricultural and emission factors. CAST model provides an urban fertilizer application output for the District of Columbia and Virginia independent cities. Urban fertilizer for Maryland cities are downscaled from county data. </t>
    </r>
  </si>
  <si>
    <r>
      <rPr>
        <b/>
        <vertAlign val="superscript"/>
        <sz val="14"/>
        <color theme="1"/>
        <rFont val="Calibri"/>
        <family val="2"/>
        <scheme val="minor"/>
      </rPr>
      <t>14</t>
    </r>
    <r>
      <rPr>
        <b/>
        <sz val="14"/>
        <color theme="1"/>
        <rFont val="Calibri"/>
        <family val="2"/>
        <scheme val="minor"/>
      </rPr>
      <t xml:space="preserve"> </t>
    </r>
    <r>
      <rPr>
        <sz val="11"/>
        <color theme="1"/>
        <rFont val="Calibri"/>
        <family val="2"/>
        <scheme val="minor"/>
      </rPr>
      <t>ICLEI, Global Forest Watch, Woodwell Climate Research Science Center. (2022, 2025). Land Emissions And Removals Navigator (LEARN) tool</t>
    </r>
  </si>
  <si>
    <t>https://icleiusa.org/LEARN/</t>
  </si>
  <si>
    <t>Webpage last accessed: March 2025</t>
  </si>
  <si>
    <t xml:space="preserve">  i-Tree Canopy Tool </t>
  </si>
  <si>
    <t>https://canopy.itreetools.org/</t>
  </si>
  <si>
    <t>Webpage last accessed: November 2022</t>
  </si>
  <si>
    <t xml:space="preserve">  Google Earth Pro</t>
  </si>
  <si>
    <t>https://www.google.com/earth/about/versions/</t>
  </si>
  <si>
    <t xml:space="preserve">  World Resources Institute. (2022). Guide to calculating tree canopy and canopy change outside of forests for US communitites using i-Tree Canopy. </t>
  </si>
  <si>
    <t xml:space="preserve">See Resources Icon for the Guide </t>
  </si>
  <si>
    <t>There are significant uncertainties in the estimates.  Although not quantified here, typical GHG inventories of forests using similar approaches, including the national GHG inventory, report uncertainties in the net GHG balance that can be as high as ±45% (with 95% confidence).  In the results presented here, the most uncertain estimates involve emissions from land-use change which are based on well-documented remote-sensing products, but relatively few field observations from a statistical sampling of county forests.  While uncertainties can be high, the estimates can still provide useful information on the relative magnitude and importance of such GHGs; subsequent analyses can also provide information on the directionality of emissions and removals from land management.</t>
  </si>
  <si>
    <r>
      <rPr>
        <b/>
        <vertAlign val="superscript"/>
        <sz val="14"/>
        <color theme="1"/>
        <rFont val="Calibri"/>
        <family val="2"/>
        <scheme val="minor"/>
      </rPr>
      <t xml:space="preserve">15 </t>
    </r>
    <r>
      <rPr>
        <sz val="11"/>
        <color theme="1"/>
        <rFont val="Calibri"/>
        <family val="2"/>
        <scheme val="minor"/>
      </rPr>
      <t xml:space="preserve">MWCOG Cooperative Forecasts  </t>
    </r>
  </si>
  <si>
    <t xml:space="preserve">Legend: </t>
  </si>
  <si>
    <t xml:space="preserve">Table organization only. Do not alter, enter or calculate data in gray-shaded cells. </t>
  </si>
  <si>
    <t>Light blue are data entry cells.</t>
  </si>
  <si>
    <t xml:space="preserve">Shades of green are cells that contain calculations. Moderate green colored cells contain subtotals, darker green cells contain grand totals. </t>
  </si>
  <si>
    <t xml:space="preserve">Yellow cells are not final and need to be completed or checked. </t>
  </si>
  <si>
    <r>
      <t xml:space="preserve">DETAILED EMISSIONS RESULTS TABLE - METROPOLITAN WASHINGTON TOTALS - </t>
    </r>
    <r>
      <rPr>
        <b/>
        <sz val="18"/>
        <color rgb="FFFF0000"/>
        <rFont val="Calibri"/>
        <family val="2"/>
        <scheme val="minor"/>
      </rPr>
      <t>DRAFT</t>
    </r>
    <r>
      <rPr>
        <b/>
        <sz val="18"/>
        <color theme="1"/>
        <rFont val="Calibri"/>
        <family val="2"/>
        <scheme val="minor"/>
      </rPr>
      <t xml:space="preserve"> </t>
    </r>
  </si>
  <si>
    <r>
      <t>Emissions (MTCO</t>
    </r>
    <r>
      <rPr>
        <b/>
        <vertAlign val="subscript"/>
        <sz val="14"/>
        <color theme="1"/>
        <rFont val="Calibri"/>
        <family val="2"/>
        <scheme val="minor"/>
      </rPr>
      <t>2</t>
    </r>
    <r>
      <rPr>
        <b/>
        <sz val="14"/>
        <color theme="1"/>
        <rFont val="Calibri"/>
        <family val="2"/>
        <scheme val="minor"/>
      </rPr>
      <t xml:space="preserve">e) </t>
    </r>
  </si>
  <si>
    <r>
      <t>Emissions (MMTCO</t>
    </r>
    <r>
      <rPr>
        <b/>
        <vertAlign val="subscript"/>
        <sz val="14"/>
        <color theme="1"/>
        <rFont val="Calibri"/>
        <family val="2"/>
        <scheme val="minor"/>
      </rPr>
      <t>2</t>
    </r>
    <r>
      <rPr>
        <b/>
        <sz val="14"/>
        <color theme="1"/>
        <rFont val="Calibri"/>
        <family val="2"/>
        <scheme val="minor"/>
      </rPr>
      <t xml:space="preserve">e) </t>
    </r>
  </si>
  <si>
    <t>% Change,
 2005-2023</t>
  </si>
  <si>
    <t>% Change, 2005-2023</t>
  </si>
  <si>
    <t xml:space="preserve">Residential Electricity </t>
  </si>
  <si>
    <t xml:space="preserve">Residential Natural Gas </t>
  </si>
  <si>
    <t xml:space="preserve">Residential Stationary Fuel Subtotal </t>
  </si>
  <si>
    <t xml:space="preserve">Residential Energy Emissions Subtotal </t>
  </si>
  <si>
    <t xml:space="preserve">Commercial LPG </t>
  </si>
  <si>
    <t xml:space="preserve">Commercial Stationary Fuel Subtotal </t>
  </si>
  <si>
    <t xml:space="preserve">Commercial Energy Emissions Subtotal </t>
  </si>
  <si>
    <t xml:space="preserve">RESIDENTIAL AND COMMERCIAL ENERGY GROSS EMISSIONS SUBTOTAL </t>
  </si>
  <si>
    <t xml:space="preserve">Process and Fugitive Emissions Subtotal </t>
  </si>
  <si>
    <t xml:space="preserve">BUILT ENVIRONMENT GROSS EMISSIONS SUBTOTAL </t>
  </si>
  <si>
    <t xml:space="preserve">TRANSPORTATION AND MOBILE </t>
  </si>
  <si>
    <t xml:space="preserve">On Road Mobile </t>
  </si>
  <si>
    <t xml:space="preserve">TRANSPORTATION AND MOBILE GROSS EMISSIONS SUBTOTAL </t>
  </si>
  <si>
    <t xml:space="preserve">Solid Waste Subtotal </t>
  </si>
  <si>
    <t xml:space="preserve">Water and Wastewater Subtotal </t>
  </si>
  <si>
    <t>WASTE GROSS EMISSIONS SUBTOTAL</t>
  </si>
  <si>
    <t xml:space="preserve">LAND USE </t>
  </si>
  <si>
    <t xml:space="preserve">Manure Management </t>
  </si>
  <si>
    <t xml:space="preserve">Ag Soils </t>
  </si>
  <si>
    <t xml:space="preserve">Agriculture Emissions Subtotal </t>
  </si>
  <si>
    <t xml:space="preserve">Forests and Trees Outside Forests </t>
  </si>
  <si>
    <t>Average Annual Emissions</t>
  </si>
  <si>
    <t xml:space="preserve">Emissions Subtotal </t>
  </si>
  <si>
    <t>Average Annual Removals (Sequestration)</t>
  </si>
  <si>
    <t xml:space="preserve">Removals Subtotal </t>
  </si>
  <si>
    <t xml:space="preserve">Forest and Trees Net Greenhouse Gas Flux </t>
  </si>
  <si>
    <t>LAND USE GROSS EMISSIONS SUBTOTAL</t>
  </si>
  <si>
    <t xml:space="preserve">LAND USE NET EMISSIONS SUBTOTAL </t>
  </si>
  <si>
    <t>GROSS GREENHOUSE GAS EMISSIONS (ALL SECTORS)</t>
  </si>
  <si>
    <t>NET GREENHOUSE GAS EMISSIONS (ALL SECTORS)</t>
  </si>
  <si>
    <r>
      <t xml:space="preserve">GREENHOUSE GAS TRENDS CHART - METROPOLITAN WASHINGTON - </t>
    </r>
    <r>
      <rPr>
        <b/>
        <sz val="18"/>
        <color rgb="FFFF0000"/>
        <rFont val="Calibri"/>
        <family val="2"/>
        <scheme val="minor"/>
      </rPr>
      <t>DRAFT</t>
    </r>
  </si>
  <si>
    <t xml:space="preserve">Metropolitan Washington GROSS greenhouse gas emissions decreased by </t>
  </si>
  <si>
    <t xml:space="preserve">from 2005 - 2023. </t>
  </si>
  <si>
    <t xml:space="preserve">Metropolitan Washington NET greenhouse gas emissions decreased by </t>
  </si>
  <si>
    <t xml:space="preserve">Greenhouse Gas Emissions Summary Table </t>
  </si>
  <si>
    <t>Sector</t>
  </si>
  <si>
    <r>
      <t>MTCO</t>
    </r>
    <r>
      <rPr>
        <vertAlign val="subscript"/>
        <sz val="11"/>
        <color theme="1"/>
        <rFont val="Calibri"/>
        <family val="2"/>
        <scheme val="minor"/>
      </rPr>
      <t>2</t>
    </r>
    <r>
      <rPr>
        <sz val="11"/>
        <color theme="1"/>
        <rFont val="Calibri"/>
        <family val="2"/>
        <scheme val="minor"/>
      </rPr>
      <t>e</t>
    </r>
  </si>
  <si>
    <t>Buildings</t>
  </si>
  <si>
    <t xml:space="preserve">Data Centers </t>
  </si>
  <si>
    <t xml:space="preserve">Transportation </t>
  </si>
  <si>
    <t>Waste</t>
  </si>
  <si>
    <t xml:space="preserve">Other </t>
  </si>
  <si>
    <t>Forest &amp; Trees Emissions</t>
  </si>
  <si>
    <t>Forest &amp; Trees Removals</t>
  </si>
  <si>
    <t>2020 Goal</t>
  </si>
  <si>
    <t>2030 Goal</t>
  </si>
  <si>
    <t>Totals - Gross Emissions</t>
  </si>
  <si>
    <t>Totals - Net Emissions</t>
  </si>
  <si>
    <t>Other = Agriculture emissions + Process and Fugitive emissions</t>
  </si>
  <si>
    <t>2020 Goal = 20% below 2005 levels</t>
  </si>
  <si>
    <t>2030 Goal = 50% below 2005 levels</t>
  </si>
  <si>
    <r>
      <rPr>
        <i/>
        <u/>
        <sz val="11"/>
        <rFont val="Calibri"/>
        <family val="2"/>
      </rPr>
      <t>Notes</t>
    </r>
    <r>
      <rPr>
        <sz val="11"/>
        <rFont val="Calibri"/>
        <family val="2"/>
      </rPr>
      <t xml:space="preserve">: Resulting outputs are average annual emissions and removals. The LEARN tool was used to develop Forested results for 2001-2011 (serves as a 10-year base period covering the 2005 inventory), 2011-2016 5-year average annual results are applied to the 2012 and 2015 inventory, and 2016-2021 5-year average annual change was applied to the 2018, 2020, and 2023 inventories. The i-Tree Canopy tool was used to develop Trees Outside of Forests (TOF) for 2006-2011, which is applied to the 2005 inventory. The LEARN tool Chesapeake Bay 1-meter resolution data was used to develop TOF from 2013-2018 and was applied to the 2012, 2015, 2018, 2020, and 2023 inventories. Since TOF leverages two different tools, caution is recommended when comparing across the years. While removals results align well across the tools, emissions results did not align as closely. However, the methodology differences on average resulted in a 0.3% difference in overall net GHG emission reductions. When future data is available covering 2023 data and beyond, the results will be updated. The next available dataset for TOF is anticipated to be 2018 - 2022 Chesapeake Bay 1-meter resolution data.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</si>
</sst>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_(* #,##0_);_(* \(#,##0\);_(* &quot;-&quot;??_);_(@_)"/>
    <numFmt numFmtId="165" formatCode="_(* #,##0.0_);_(* \(#,##0.0\);_(* &quot;-&quot;??_);_(@_)"/>
    <numFmt numFmtId="166" formatCode="0.0%"/>
    <numFmt numFmtId="167" formatCode="0.000%"/>
    <numFmt numFmtId="168" formatCode="0.0000%"/>
  </numFmts>
  <fonts count="3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sz val="10"/>
      <color theme="1"/>
      <name val="Calibri"/>
      <family val="2"/>
      <scheme val="minor"/>
    </font>
    <font>
      <b/>
      <vertAlign val="subscript"/>
      <sz val="14"/>
      <color theme="1"/>
      <name val="Calibri"/>
      <family val="2"/>
      <scheme val="minor"/>
    </font>
    <font>
      <b/>
      <sz val="12"/>
      <color theme="1"/>
      <name val="Calibri"/>
      <family val="2"/>
      <scheme val="minor"/>
    </font>
    <font>
      <b/>
      <sz val="11"/>
      <color rgb="FF000000"/>
      <name val="Calibri"/>
      <family val="2"/>
    </font>
    <font>
      <b/>
      <sz val="14"/>
      <color theme="0"/>
      <name val="Calibri"/>
      <family val="2"/>
      <scheme val="minor"/>
    </font>
    <font>
      <sz val="11"/>
      <name val="Calibri"/>
      <family val="2"/>
      <scheme val="minor"/>
    </font>
    <font>
      <vertAlign val="subscript"/>
      <sz val="11"/>
      <color theme="1"/>
      <name val="Calibri"/>
      <family val="2"/>
      <scheme val="minor"/>
    </font>
    <font>
      <b/>
      <vertAlign val="superscript"/>
      <sz val="14"/>
      <color theme="1"/>
      <name val="Calibri"/>
      <family val="2"/>
      <scheme val="minor"/>
    </font>
    <font>
      <u/>
      <sz val="11"/>
      <color theme="10"/>
      <name val="Calibri"/>
      <family val="2"/>
      <scheme val="minor"/>
    </font>
    <font>
      <i/>
      <sz val="11"/>
      <name val="Calibri"/>
      <family val="2"/>
      <scheme val="minor"/>
    </font>
    <font>
      <i/>
      <sz val="11"/>
      <color theme="1"/>
      <name val="Calibri"/>
      <family val="2"/>
      <scheme val="minor"/>
    </font>
    <font>
      <i/>
      <u/>
      <sz val="11"/>
      <color theme="1"/>
      <name val="Calibri"/>
      <family val="2"/>
      <scheme val="minor"/>
    </font>
    <font>
      <b/>
      <vertAlign val="superscript"/>
      <sz val="14"/>
      <name val="Calibri"/>
      <family val="2"/>
      <scheme val="minor"/>
    </font>
    <font>
      <i/>
      <u/>
      <sz val="11"/>
      <name val="Calibri"/>
      <family val="2"/>
      <scheme val="minor"/>
    </font>
    <font>
      <vertAlign val="superscript"/>
      <sz val="11"/>
      <color theme="1"/>
      <name val="Calibri"/>
      <family val="2"/>
      <scheme val="minor"/>
    </font>
    <font>
      <sz val="11"/>
      <name val="Calibri"/>
      <family val="2"/>
    </font>
    <font>
      <i/>
      <u/>
      <sz val="11"/>
      <name val="Calibri"/>
      <family val="2"/>
    </font>
    <font>
      <sz val="14"/>
      <color theme="1"/>
      <name val="Calibri"/>
      <family val="2"/>
      <scheme val="minor"/>
    </font>
    <font>
      <b/>
      <sz val="12"/>
      <name val="Calibri"/>
      <family val="2"/>
      <scheme val="minor"/>
    </font>
    <font>
      <b/>
      <sz val="11"/>
      <name val="Calibri"/>
      <family val="2"/>
      <scheme val="minor"/>
    </font>
    <font>
      <sz val="26"/>
      <color theme="1"/>
      <name val="Calibri"/>
      <family val="2"/>
      <scheme val="minor"/>
    </font>
    <font>
      <b/>
      <sz val="18"/>
      <color rgb="FFFF0000"/>
      <name val="Calibri"/>
      <family val="2"/>
      <scheme val="minor"/>
    </font>
    <font>
      <i/>
      <sz val="11"/>
      <name val="Calibri"/>
      <family val="2"/>
    </font>
    <font>
      <sz val="11"/>
      <color rgb="FF000000"/>
      <name val="Calibri"/>
      <family val="2"/>
    </font>
    <font>
      <b/>
      <sz val="14"/>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s>
  <borders count="8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diagonal/>
    </border>
    <border>
      <left/>
      <right/>
      <top/>
      <bottom style="medium">
        <color indexed="64"/>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top/>
      <bottom/>
      <diagonal/>
    </border>
    <border>
      <left/>
      <right style="medium">
        <color indexed="64"/>
      </right>
      <top style="medium">
        <color rgb="FF000000"/>
      </top>
      <bottom style="medium">
        <color rgb="FF000000"/>
      </bottom>
      <diagonal/>
    </border>
    <border>
      <left style="medium">
        <color indexed="64"/>
      </left>
      <right style="thin">
        <color indexed="64"/>
      </right>
      <top style="medium">
        <color rgb="FF000000"/>
      </top>
      <bottom style="medium">
        <color rgb="FF000000"/>
      </bottom>
      <diagonal/>
    </border>
    <border>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medium">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ck">
        <color indexed="64"/>
      </left>
      <right/>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13" fillId="0" borderId="0" applyNumberFormat="0" applyFill="0" applyBorder="0" applyAlignment="0" applyProtection="0"/>
  </cellStyleXfs>
  <cellXfs count="568">
    <xf numFmtId="0" fontId="0" fillId="0" borderId="0" xfId="0"/>
    <xf numFmtId="0" fontId="0" fillId="0" borderId="0" xfId="0" applyAlignment="1">
      <alignment vertical="top"/>
    </xf>
    <xf numFmtId="0" fontId="3" fillId="0" borderId="0" xfId="0" applyFont="1" applyAlignment="1">
      <alignment vertical="top"/>
    </xf>
    <xf numFmtId="0" fontId="4" fillId="0" borderId="0" xfId="0" applyFont="1" applyAlignment="1">
      <alignment vertical="top"/>
    </xf>
    <xf numFmtId="0" fontId="8" fillId="3" borderId="19" xfId="0" applyFont="1" applyFill="1" applyBorder="1" applyAlignment="1">
      <alignment horizontal="center" vertical="center" wrapText="1"/>
    </xf>
    <xf numFmtId="0" fontId="9" fillId="4" borderId="15" xfId="0" applyFont="1" applyFill="1" applyBorder="1" applyAlignment="1">
      <alignment vertical="top"/>
    </xf>
    <xf numFmtId="0" fontId="9" fillId="4" borderId="17" xfId="0" applyFont="1" applyFill="1" applyBorder="1" applyAlignment="1">
      <alignment wrapText="1" readingOrder="1"/>
    </xf>
    <xf numFmtId="0" fontId="9" fillId="4" borderId="16" xfId="0" applyFont="1" applyFill="1" applyBorder="1" applyAlignment="1">
      <alignment vertical="top"/>
    </xf>
    <xf numFmtId="0" fontId="0" fillId="3" borderId="2" xfId="0" applyFill="1" applyBorder="1" applyAlignment="1">
      <alignment vertical="top"/>
    </xf>
    <xf numFmtId="0" fontId="0" fillId="3" borderId="29" xfId="0" applyFill="1" applyBorder="1" applyAlignment="1">
      <alignment vertical="top"/>
    </xf>
    <xf numFmtId="0" fontId="10" fillId="3" borderId="29" xfId="0" applyFont="1" applyFill="1" applyBorder="1" applyAlignment="1">
      <alignment vertical="top" wrapText="1" readingOrder="1"/>
    </xf>
    <xf numFmtId="0" fontId="2" fillId="2" borderId="32" xfId="0" applyFont="1" applyFill="1" applyBorder="1" applyAlignment="1">
      <alignment vertical="top"/>
    </xf>
    <xf numFmtId="0" fontId="0" fillId="3" borderId="1" xfId="0" applyFill="1" applyBorder="1" applyAlignment="1">
      <alignment vertical="top"/>
    </xf>
    <xf numFmtId="0" fontId="0" fillId="3" borderId="28" xfId="0" applyFill="1" applyBorder="1" applyAlignment="1">
      <alignment vertical="top" wrapText="1"/>
    </xf>
    <xf numFmtId="0" fontId="0" fillId="3" borderId="33" xfId="0" applyFill="1" applyBorder="1" applyAlignment="1">
      <alignment vertical="top"/>
    </xf>
    <xf numFmtId="0" fontId="0" fillId="3" borderId="11" xfId="0" applyFill="1" applyBorder="1" applyAlignment="1">
      <alignment vertical="top"/>
    </xf>
    <xf numFmtId="0" fontId="2" fillId="0" borderId="0" xfId="0" applyFont="1"/>
    <xf numFmtId="0" fontId="2" fillId="2" borderId="29" xfId="0" applyFont="1" applyFill="1" applyBorder="1"/>
    <xf numFmtId="0" fontId="0" fillId="5" borderId="29" xfId="0" applyFill="1" applyBorder="1"/>
    <xf numFmtId="0" fontId="0" fillId="8" borderId="29" xfId="0" applyFill="1" applyBorder="1"/>
    <xf numFmtId="0" fontId="0" fillId="9" borderId="29" xfId="0" applyFill="1" applyBorder="1"/>
    <xf numFmtId="0" fontId="2" fillId="3" borderId="37" xfId="0" applyFont="1" applyFill="1" applyBorder="1" applyAlignment="1">
      <alignment horizontal="center" vertical="center" wrapText="1"/>
    </xf>
    <xf numFmtId="0" fontId="0" fillId="3" borderId="25" xfId="0" applyFill="1" applyBorder="1" applyAlignment="1">
      <alignment vertical="top"/>
    </xf>
    <xf numFmtId="0" fontId="10" fillId="3" borderId="22" xfId="0" applyFont="1" applyFill="1" applyBorder="1" applyAlignment="1">
      <alignment wrapText="1" readingOrder="1"/>
    </xf>
    <xf numFmtId="0" fontId="0" fillId="3" borderId="23" xfId="0" applyFill="1" applyBorder="1" applyAlignment="1">
      <alignment vertical="top"/>
    </xf>
    <xf numFmtId="0" fontId="0" fillId="3" borderId="26" xfId="0" applyFill="1" applyBorder="1" applyAlignment="1">
      <alignment vertical="top" wrapText="1"/>
    </xf>
    <xf numFmtId="0" fontId="0" fillId="3" borderId="22" xfId="0" applyFill="1" applyBorder="1" applyAlignment="1">
      <alignment horizontal="left" vertical="top"/>
    </xf>
    <xf numFmtId="0" fontId="0" fillId="0" borderId="0" xfId="0" applyAlignment="1">
      <alignment horizontal="left" vertical="top" wrapText="1"/>
    </xf>
    <xf numFmtId="0" fontId="13" fillId="0" borderId="0" xfId="3" applyAlignment="1">
      <alignment horizontal="left" indent="2"/>
    </xf>
    <xf numFmtId="0" fontId="0" fillId="0" borderId="0" xfId="0" applyAlignment="1">
      <alignment horizontal="left" indent="2"/>
    </xf>
    <xf numFmtId="0" fontId="14" fillId="0" borderId="0" xfId="3" applyFont="1" applyFill="1" applyAlignment="1">
      <alignment horizontal="left" indent="2"/>
    </xf>
    <xf numFmtId="0" fontId="10" fillId="0" borderId="0" xfId="0" applyFont="1" applyAlignment="1">
      <alignment horizontal="left" indent="2"/>
    </xf>
    <xf numFmtId="0" fontId="13" fillId="0" borderId="0" xfId="3" applyFill="1" applyAlignment="1">
      <alignment horizontal="left" indent="2"/>
    </xf>
    <xf numFmtId="0" fontId="15" fillId="0" borderId="0" xfId="0" applyFont="1" applyAlignment="1">
      <alignment horizontal="left" indent="2"/>
    </xf>
    <xf numFmtId="0" fontId="15" fillId="0" borderId="0" xfId="0" applyFont="1" applyAlignment="1">
      <alignment horizontal="left" indent="4"/>
    </xf>
    <xf numFmtId="0" fontId="10" fillId="0" borderId="0" xfId="3" applyFont="1" applyFill="1" applyAlignment="1">
      <alignment horizontal="left"/>
    </xf>
    <xf numFmtId="0" fontId="0" fillId="0" borderId="0" xfId="0" applyAlignment="1">
      <alignment horizontal="left" vertical="top" indent="2"/>
    </xf>
    <xf numFmtId="0" fontId="10" fillId="0" borderId="0" xfId="0" applyFont="1"/>
    <xf numFmtId="0" fontId="0" fillId="3" borderId="58" xfId="0" applyFill="1" applyBorder="1" applyAlignment="1">
      <alignment vertical="top" wrapText="1"/>
    </xf>
    <xf numFmtId="0" fontId="0" fillId="3" borderId="59" xfId="0" applyFill="1" applyBorder="1" applyAlignment="1">
      <alignment vertical="top" wrapText="1"/>
    </xf>
    <xf numFmtId="0" fontId="0" fillId="3" borderId="62" xfId="0" applyFill="1" applyBorder="1" applyAlignment="1">
      <alignment vertical="top" wrapText="1"/>
    </xf>
    <xf numFmtId="0" fontId="0" fillId="3" borderId="60" xfId="0" applyFill="1" applyBorder="1" applyAlignment="1">
      <alignment vertical="top" wrapText="1"/>
    </xf>
    <xf numFmtId="0" fontId="0" fillId="3" borderId="31" xfId="0" applyFill="1" applyBorder="1" applyAlignment="1">
      <alignment vertical="top" wrapText="1"/>
    </xf>
    <xf numFmtId="0" fontId="0" fillId="3" borderId="27" xfId="0" applyFill="1" applyBorder="1" applyAlignment="1">
      <alignment vertical="top" wrapText="1"/>
    </xf>
    <xf numFmtId="0" fontId="0" fillId="3" borderId="44" xfId="0" applyFill="1" applyBorder="1" applyAlignment="1">
      <alignment vertical="top" wrapText="1"/>
    </xf>
    <xf numFmtId="0" fontId="0" fillId="3" borderId="30" xfId="0" applyFill="1" applyBorder="1" applyAlignment="1">
      <alignment vertical="top" wrapText="1"/>
    </xf>
    <xf numFmtId="0" fontId="9" fillId="4" borderId="10" xfId="0" applyFont="1" applyFill="1" applyBorder="1" applyAlignment="1">
      <alignment vertical="top"/>
    </xf>
    <xf numFmtId="0" fontId="0" fillId="3" borderId="24" xfId="0" applyFill="1" applyBorder="1" applyAlignment="1">
      <alignment vertical="top" wrapText="1"/>
    </xf>
    <xf numFmtId="0" fontId="0" fillId="3" borderId="31" xfId="0" applyFill="1" applyBorder="1" applyAlignment="1">
      <alignment vertical="top"/>
    </xf>
    <xf numFmtId="0" fontId="0" fillId="3" borderId="51" xfId="0" applyFill="1" applyBorder="1" applyAlignment="1">
      <alignment vertical="top" wrapText="1"/>
    </xf>
    <xf numFmtId="0" fontId="0" fillId="3" borderId="44" xfId="0" applyFill="1" applyBorder="1" applyAlignment="1">
      <alignment vertical="top"/>
    </xf>
    <xf numFmtId="0" fontId="9" fillId="4" borderId="53" xfId="0" applyFont="1"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wrapText="1"/>
    </xf>
    <xf numFmtId="0" fontId="9" fillId="4" borderId="32" xfId="0" applyFont="1" applyFill="1" applyBorder="1" applyAlignment="1">
      <alignment vertical="top"/>
    </xf>
    <xf numFmtId="0" fontId="0" fillId="5" borderId="6" xfId="0" applyFill="1" applyBorder="1" applyAlignment="1">
      <alignment horizontal="center" vertical="center" wrapText="1"/>
    </xf>
    <xf numFmtId="9" fontId="0" fillId="6" borderId="26" xfId="2" applyFont="1" applyFill="1" applyBorder="1" applyAlignment="1">
      <alignment horizontal="center" vertical="center"/>
    </xf>
    <xf numFmtId="0" fontId="2" fillId="3" borderId="63" xfId="0" applyFont="1" applyFill="1" applyBorder="1" applyAlignment="1">
      <alignment horizontal="center" vertical="center" wrapText="1"/>
    </xf>
    <xf numFmtId="164" fontId="9" fillId="4" borderId="46" xfId="1" applyNumberFormat="1" applyFont="1" applyFill="1" applyBorder="1" applyAlignment="1">
      <alignment vertical="center"/>
    </xf>
    <xf numFmtId="164" fontId="9" fillId="4" borderId="41" xfId="1" applyNumberFormat="1" applyFont="1" applyFill="1" applyBorder="1" applyAlignment="1">
      <alignment vertical="center"/>
    </xf>
    <xf numFmtId="164" fontId="9" fillId="4" borderId="16" xfId="1" applyNumberFormat="1" applyFont="1" applyFill="1" applyBorder="1" applyAlignment="1">
      <alignment vertical="center"/>
    </xf>
    <xf numFmtId="0" fontId="10" fillId="3" borderId="25" xfId="0" applyFont="1" applyFill="1" applyBorder="1" applyAlignment="1">
      <alignment wrapText="1" readingOrder="1"/>
    </xf>
    <xf numFmtId="0" fontId="0" fillId="3" borderId="34" xfId="0" applyFill="1" applyBorder="1" applyAlignment="1">
      <alignment vertical="top" wrapText="1"/>
    </xf>
    <xf numFmtId="0" fontId="10" fillId="3" borderId="22" xfId="0" applyFont="1" applyFill="1" applyBorder="1" applyAlignment="1">
      <alignment vertical="top" wrapText="1" readingOrder="1"/>
    </xf>
    <xf numFmtId="0" fontId="0" fillId="3" borderId="23" xfId="0" applyFill="1" applyBorder="1" applyAlignment="1">
      <alignment vertical="top" wrapText="1"/>
    </xf>
    <xf numFmtId="0" fontId="0" fillId="3" borderId="13" xfId="0" applyFill="1" applyBorder="1" applyAlignment="1">
      <alignment vertical="top" wrapText="1"/>
    </xf>
    <xf numFmtId="0" fontId="0" fillId="3" borderId="3" xfId="0" applyFill="1" applyBorder="1" applyAlignment="1">
      <alignment vertical="top" wrapText="1"/>
    </xf>
    <xf numFmtId="0" fontId="0" fillId="3" borderId="24" xfId="0" applyFill="1" applyBorder="1" applyAlignment="1">
      <alignment vertical="top"/>
    </xf>
    <xf numFmtId="0" fontId="10" fillId="3" borderId="2" xfId="0" applyFont="1" applyFill="1" applyBorder="1" applyAlignment="1">
      <alignment vertical="top" wrapText="1" readingOrder="1"/>
    </xf>
    <xf numFmtId="0" fontId="0" fillId="3" borderId="3" xfId="0" applyFill="1" applyBorder="1" applyAlignment="1">
      <alignment vertical="top"/>
    </xf>
    <xf numFmtId="164" fontId="9" fillId="4" borderId="66" xfId="1" applyNumberFormat="1" applyFont="1" applyFill="1" applyBorder="1" applyAlignment="1">
      <alignment vertical="center"/>
    </xf>
    <xf numFmtId="0" fontId="0" fillId="5" borderId="1" xfId="0" applyFill="1" applyBorder="1" applyAlignment="1">
      <alignment horizontal="center" vertical="top" wrapText="1"/>
    </xf>
    <xf numFmtId="0" fontId="0" fillId="5" borderId="28" xfId="0" applyFill="1" applyBorder="1" applyAlignment="1">
      <alignment horizontal="center" vertical="top" wrapText="1"/>
    </xf>
    <xf numFmtId="164" fontId="0" fillId="5" borderId="21" xfId="1" applyNumberFormat="1" applyFont="1" applyFill="1" applyBorder="1" applyAlignment="1">
      <alignment vertical="top" wrapText="1"/>
    </xf>
    <xf numFmtId="164" fontId="0" fillId="5" borderId="28" xfId="1" applyNumberFormat="1" applyFont="1" applyFill="1" applyBorder="1" applyAlignment="1">
      <alignment vertical="top" wrapText="1"/>
    </xf>
    <xf numFmtId="164" fontId="0" fillId="5" borderId="33" xfId="1" applyNumberFormat="1" applyFont="1" applyFill="1" applyBorder="1" applyAlignment="1">
      <alignment vertical="top" wrapText="1"/>
    </xf>
    <xf numFmtId="164" fontId="0" fillId="5" borderId="28" xfId="1" applyNumberFormat="1" applyFont="1" applyFill="1" applyBorder="1" applyAlignment="1">
      <alignment vertical="center" wrapText="1"/>
    </xf>
    <xf numFmtId="164" fontId="0" fillId="5" borderId="33" xfId="1" applyNumberFormat="1" applyFont="1" applyFill="1" applyBorder="1" applyAlignment="1">
      <alignment vertical="center" wrapText="1"/>
    </xf>
    <xf numFmtId="164" fontId="0" fillId="5" borderId="21" xfId="1" applyNumberFormat="1" applyFont="1" applyFill="1" applyBorder="1" applyAlignment="1">
      <alignment vertical="top"/>
    </xf>
    <xf numFmtId="164" fontId="0" fillId="5" borderId="33" xfId="1" applyNumberFormat="1" applyFont="1" applyFill="1" applyBorder="1" applyAlignment="1">
      <alignment vertical="center"/>
    </xf>
    <xf numFmtId="164" fontId="0" fillId="5" borderId="1" xfId="1" applyNumberFormat="1" applyFont="1" applyFill="1" applyBorder="1" applyAlignment="1">
      <alignment vertical="top"/>
    </xf>
    <xf numFmtId="164" fontId="0" fillId="5" borderId="1" xfId="1" applyNumberFormat="1" applyFont="1" applyFill="1" applyBorder="1" applyAlignment="1">
      <alignment vertical="center"/>
    </xf>
    <xf numFmtId="164" fontId="0" fillId="5" borderId="28" xfId="1" applyNumberFormat="1" applyFont="1" applyFill="1" applyBorder="1" applyAlignment="1">
      <alignment vertical="top"/>
    </xf>
    <xf numFmtId="164" fontId="0" fillId="5" borderId="11" xfId="1" applyNumberFormat="1" applyFont="1" applyFill="1" applyBorder="1" applyAlignment="1">
      <alignment vertical="top"/>
    </xf>
    <xf numFmtId="0" fontId="13" fillId="0" borderId="0" xfId="3" applyAlignment="1">
      <alignment horizontal="left" vertical="top" indent="2"/>
    </xf>
    <xf numFmtId="0" fontId="1" fillId="0" borderId="0" xfId="0" applyFont="1"/>
    <xf numFmtId="0" fontId="0" fillId="3" borderId="42" xfId="0" applyFill="1" applyBorder="1" applyAlignment="1">
      <alignment vertical="top" wrapText="1"/>
    </xf>
    <xf numFmtId="0" fontId="0" fillId="3" borderId="39" xfId="0" applyFill="1" applyBorder="1" applyAlignment="1">
      <alignment vertical="top" wrapText="1"/>
    </xf>
    <xf numFmtId="0" fontId="20" fillId="0" borderId="0" xfId="0" applyFont="1" applyAlignment="1">
      <alignment horizontal="left" vertical="center"/>
    </xf>
    <xf numFmtId="0" fontId="22" fillId="0" borderId="0" xfId="0" applyFont="1" applyAlignment="1">
      <alignment horizontal="center" vertical="center"/>
    </xf>
    <xf numFmtId="43" fontId="3" fillId="0" borderId="0" xfId="1" applyFont="1" applyFill="1" applyBorder="1"/>
    <xf numFmtId="0" fontId="0" fillId="5" borderId="21" xfId="0" applyFill="1" applyBorder="1" applyAlignment="1">
      <alignment vertical="top"/>
    </xf>
    <xf numFmtId="0" fontId="0" fillId="5" borderId="28" xfId="0" applyFill="1" applyBorder="1" applyAlignment="1">
      <alignment vertical="top" wrapText="1"/>
    </xf>
    <xf numFmtId="164" fontId="0" fillId="5" borderId="6" xfId="1" applyNumberFormat="1" applyFont="1" applyFill="1" applyBorder="1" applyAlignment="1">
      <alignment vertical="top" wrapText="1"/>
    </xf>
    <xf numFmtId="165" fontId="0" fillId="5" borderId="28" xfId="1" applyNumberFormat="1" applyFont="1" applyFill="1" applyBorder="1" applyAlignment="1">
      <alignment vertical="top" wrapText="1"/>
    </xf>
    <xf numFmtId="0" fontId="9" fillId="4" borderId="69" xfId="0" applyFont="1" applyFill="1" applyBorder="1" applyAlignment="1">
      <alignment vertical="top"/>
    </xf>
    <xf numFmtId="164" fontId="9" fillId="4" borderId="52" xfId="1" applyNumberFormat="1" applyFont="1" applyFill="1" applyBorder="1" applyAlignment="1">
      <alignment vertical="center"/>
    </xf>
    <xf numFmtId="164" fontId="9" fillId="4" borderId="20" xfId="1" applyNumberFormat="1" applyFont="1" applyFill="1" applyBorder="1" applyAlignment="1">
      <alignment vertical="center"/>
    </xf>
    <xf numFmtId="164" fontId="9" fillId="4" borderId="45" xfId="1" applyNumberFormat="1" applyFont="1" applyFill="1" applyBorder="1" applyAlignment="1">
      <alignment vertical="center"/>
    </xf>
    <xf numFmtId="164" fontId="9" fillId="4" borderId="5" xfId="1" applyNumberFormat="1" applyFont="1" applyFill="1" applyBorder="1" applyAlignment="1">
      <alignment vertical="center"/>
    </xf>
    <xf numFmtId="164" fontId="9" fillId="4" borderId="19" xfId="1" applyNumberFormat="1" applyFont="1" applyFill="1" applyBorder="1" applyAlignment="1">
      <alignment vertical="center"/>
    </xf>
    <xf numFmtId="164" fontId="0" fillId="5" borderId="65" xfId="1" applyNumberFormat="1" applyFont="1" applyFill="1" applyBorder="1" applyAlignment="1">
      <alignment horizontal="center" vertical="center"/>
    </xf>
    <xf numFmtId="164" fontId="0" fillId="5" borderId="57" xfId="1" applyNumberFormat="1" applyFont="1" applyFill="1" applyBorder="1" applyAlignment="1">
      <alignment vertical="center"/>
    </xf>
    <xf numFmtId="164" fontId="0" fillId="5" borderId="55" xfId="1" applyNumberFormat="1" applyFont="1" applyFill="1" applyBorder="1" applyAlignment="1">
      <alignment vertical="center" wrapText="1"/>
    </xf>
    <xf numFmtId="164" fontId="0" fillId="5" borderId="55" xfId="1" applyNumberFormat="1" applyFont="1" applyFill="1" applyBorder="1" applyAlignment="1">
      <alignment vertical="center"/>
    </xf>
    <xf numFmtId="164" fontId="0" fillId="5" borderId="29" xfId="1" applyNumberFormat="1" applyFont="1" applyFill="1" applyBorder="1" applyAlignment="1">
      <alignment vertical="center"/>
    </xf>
    <xf numFmtId="164" fontId="0" fillId="5" borderId="56" xfId="1" applyNumberFormat="1" applyFont="1" applyFill="1" applyBorder="1" applyAlignment="1">
      <alignment vertical="center"/>
    </xf>
    <xf numFmtId="164" fontId="0" fillId="5" borderId="12" xfId="1" applyNumberFormat="1" applyFont="1" applyFill="1" applyBorder="1" applyAlignment="1">
      <alignment vertical="center"/>
    </xf>
    <xf numFmtId="164" fontId="0" fillId="5" borderId="64" xfId="1" applyNumberFormat="1" applyFont="1" applyFill="1" applyBorder="1" applyAlignment="1">
      <alignment vertical="center"/>
    </xf>
    <xf numFmtId="164" fontId="0" fillId="5" borderId="25" xfId="1" applyNumberFormat="1" applyFont="1" applyFill="1" applyBorder="1" applyAlignment="1">
      <alignment vertical="center"/>
    </xf>
    <xf numFmtId="164" fontId="0" fillId="5" borderId="54" xfId="1" applyNumberFormat="1" applyFont="1" applyFill="1" applyBorder="1" applyAlignment="1">
      <alignment vertical="center" wrapText="1"/>
    </xf>
    <xf numFmtId="164" fontId="0" fillId="5" borderId="54" xfId="1" applyNumberFormat="1" applyFont="1" applyFill="1" applyBorder="1" applyAlignment="1">
      <alignment vertical="center"/>
    </xf>
    <xf numFmtId="164" fontId="0" fillId="5" borderId="2" xfId="1" applyNumberFormat="1" applyFont="1" applyFill="1" applyBorder="1" applyAlignment="1">
      <alignment vertical="center"/>
    </xf>
    <xf numFmtId="164" fontId="0" fillId="5" borderId="38" xfId="1" applyNumberFormat="1" applyFont="1" applyFill="1" applyBorder="1" applyAlignment="1">
      <alignment vertical="center"/>
    </xf>
    <xf numFmtId="164" fontId="0" fillId="5" borderId="39" xfId="1" applyNumberFormat="1" applyFont="1" applyFill="1" applyBorder="1" applyAlignment="1">
      <alignment vertical="center"/>
    </xf>
    <xf numFmtId="164" fontId="0" fillId="5" borderId="42" xfId="1" applyNumberFormat="1" applyFont="1" applyFill="1" applyBorder="1" applyAlignment="1">
      <alignment vertical="center"/>
    </xf>
    <xf numFmtId="0" fontId="9" fillId="4" borderId="41" xfId="0" applyFont="1" applyFill="1" applyBorder="1" applyAlignment="1">
      <alignment vertical="top"/>
    </xf>
    <xf numFmtId="164" fontId="1" fillId="5" borderId="55" xfId="1" applyNumberFormat="1" applyFont="1" applyFill="1" applyBorder="1" applyAlignment="1">
      <alignment vertical="center"/>
    </xf>
    <xf numFmtId="164" fontId="1" fillId="5" borderId="64" xfId="1" applyNumberFormat="1" applyFont="1" applyFill="1" applyBorder="1" applyAlignment="1">
      <alignment vertical="center"/>
    </xf>
    <xf numFmtId="164" fontId="0" fillId="5" borderId="40" xfId="1" applyNumberFormat="1" applyFont="1" applyFill="1" applyBorder="1" applyAlignment="1">
      <alignment vertical="center"/>
    </xf>
    <xf numFmtId="9" fontId="4" fillId="0" borderId="0" xfId="2" applyFont="1" applyFill="1" applyBorder="1" applyAlignment="1">
      <alignment vertical="center"/>
    </xf>
    <xf numFmtId="0" fontId="2" fillId="0" borderId="0" xfId="0" applyFont="1" applyAlignment="1">
      <alignment horizontal="left" vertical="top"/>
    </xf>
    <xf numFmtId="0" fontId="0" fillId="10" borderId="0" xfId="0" applyFill="1"/>
    <xf numFmtId="0" fontId="3" fillId="10" borderId="0" xfId="0" applyFont="1" applyFill="1" applyAlignment="1">
      <alignment vertical="top"/>
    </xf>
    <xf numFmtId="0" fontId="4" fillId="10" borderId="0" xfId="0" applyFont="1" applyFill="1" applyAlignment="1">
      <alignment vertical="top"/>
    </xf>
    <xf numFmtId="164" fontId="0" fillId="5" borderId="1" xfId="1" applyNumberFormat="1" applyFont="1" applyFill="1" applyBorder="1" applyAlignment="1">
      <alignment vertical="center" wrapText="1"/>
    </xf>
    <xf numFmtId="164" fontId="0" fillId="5" borderId="11" xfId="1" applyNumberFormat="1" applyFont="1" applyFill="1" applyBorder="1" applyAlignment="1">
      <alignment vertical="center" wrapText="1"/>
    </xf>
    <xf numFmtId="9" fontId="10" fillId="6" borderId="3" xfId="2" applyFont="1" applyFill="1" applyBorder="1" applyAlignment="1">
      <alignment vertical="center"/>
    </xf>
    <xf numFmtId="9" fontId="10" fillId="6" borderId="26" xfId="2" applyFont="1" applyFill="1" applyBorder="1" applyAlignment="1">
      <alignment vertical="center"/>
    </xf>
    <xf numFmtId="9" fontId="10" fillId="6" borderId="13" xfId="2" applyFont="1" applyFill="1" applyBorder="1" applyAlignment="1">
      <alignment vertical="center"/>
    </xf>
    <xf numFmtId="164" fontId="0" fillId="0" borderId="0" xfId="0" applyNumberFormat="1"/>
    <xf numFmtId="164" fontId="0" fillId="5" borderId="1" xfId="1" applyNumberFormat="1" applyFont="1" applyFill="1" applyBorder="1" applyAlignment="1">
      <alignment horizontal="right" vertical="top" wrapText="1"/>
    </xf>
    <xf numFmtId="43" fontId="0" fillId="6" borderId="2" xfId="1" applyFont="1" applyFill="1" applyBorder="1" applyAlignment="1">
      <alignment vertical="center" wrapText="1"/>
    </xf>
    <xf numFmtId="43" fontId="0" fillId="6" borderId="29" xfId="1" applyFont="1" applyFill="1" applyBorder="1" applyAlignment="1">
      <alignment vertical="center" wrapText="1"/>
    </xf>
    <xf numFmtId="43" fontId="0" fillId="6" borderId="12" xfId="1" applyFont="1" applyFill="1" applyBorder="1" applyAlignment="1">
      <alignment vertical="center" wrapText="1"/>
    </xf>
    <xf numFmtId="43" fontId="0" fillId="6" borderId="28" xfId="1" applyFont="1" applyFill="1" applyBorder="1" applyAlignment="1">
      <alignment vertical="center" wrapText="1"/>
    </xf>
    <xf numFmtId="2" fontId="0" fillId="6" borderId="28" xfId="1" applyNumberFormat="1" applyFont="1" applyFill="1" applyBorder="1" applyAlignment="1">
      <alignment vertical="center" wrapText="1"/>
    </xf>
    <xf numFmtId="164" fontId="0" fillId="5" borderId="35" xfId="1" applyNumberFormat="1" applyFont="1" applyFill="1" applyBorder="1" applyAlignment="1">
      <alignment vertical="center"/>
    </xf>
    <xf numFmtId="0" fontId="10" fillId="6" borderId="26" xfId="2" applyNumberFormat="1" applyFont="1" applyFill="1" applyBorder="1" applyAlignment="1">
      <alignment vertical="center"/>
    </xf>
    <xf numFmtId="164" fontId="1" fillId="5" borderId="2" xfId="1" applyNumberFormat="1" applyFont="1" applyFill="1" applyBorder="1" applyAlignment="1">
      <alignment vertical="center"/>
    </xf>
    <xf numFmtId="164" fontId="1" fillId="5" borderId="29" xfId="1" applyNumberFormat="1" applyFont="1" applyFill="1" applyBorder="1" applyAlignment="1">
      <alignment vertical="center"/>
    </xf>
    <xf numFmtId="43" fontId="0" fillId="5" borderId="64" xfId="1" applyFont="1" applyFill="1" applyBorder="1" applyAlignment="1">
      <alignment vertical="center" wrapText="1"/>
    </xf>
    <xf numFmtId="2" fontId="0" fillId="0" borderId="0" xfId="2" applyNumberFormat="1" applyFont="1"/>
    <xf numFmtId="10" fontId="0" fillId="0" borderId="0" xfId="2" applyNumberFormat="1" applyFont="1" applyFill="1"/>
    <xf numFmtId="166" fontId="0" fillId="0" borderId="0" xfId="2" applyNumberFormat="1" applyFont="1" applyFill="1"/>
    <xf numFmtId="166" fontId="0" fillId="0" borderId="0" xfId="0" applyNumberFormat="1"/>
    <xf numFmtId="164" fontId="0" fillId="5" borderId="64" xfId="1" applyNumberFormat="1" applyFont="1" applyFill="1" applyBorder="1" applyAlignment="1">
      <alignment vertical="center" wrapText="1"/>
    </xf>
    <xf numFmtId="0" fontId="0" fillId="0" borderId="0" xfId="0" applyAlignment="1">
      <alignment horizontal="left"/>
    </xf>
    <xf numFmtId="0" fontId="14" fillId="0" borderId="0" xfId="3" applyFont="1" applyAlignment="1">
      <alignment horizontal="left" indent="2"/>
    </xf>
    <xf numFmtId="164" fontId="0" fillId="5" borderId="54" xfId="1" applyNumberFormat="1" applyFont="1" applyFill="1" applyBorder="1" applyAlignment="1">
      <alignment horizontal="center" vertical="center"/>
    </xf>
    <xf numFmtId="164" fontId="1" fillId="5" borderId="48" xfId="1" applyNumberFormat="1" applyFont="1" applyFill="1" applyBorder="1" applyAlignment="1">
      <alignment vertical="center"/>
    </xf>
    <xf numFmtId="164" fontId="1" fillId="5" borderId="49" xfId="1" applyNumberFormat="1" applyFont="1" applyFill="1" applyBorder="1" applyAlignment="1">
      <alignment vertical="center"/>
    </xf>
    <xf numFmtId="0" fontId="0" fillId="0" borderId="0" xfId="0" applyAlignment="1">
      <alignment horizontal="left" vertical="top"/>
    </xf>
    <xf numFmtId="164" fontId="0" fillId="5" borderId="11" xfId="1" applyNumberFormat="1" applyFont="1" applyFill="1" applyBorder="1" applyAlignment="1">
      <alignment vertical="top" wrapText="1"/>
    </xf>
    <xf numFmtId="0" fontId="22" fillId="10" borderId="0" xfId="0" applyFont="1" applyFill="1" applyAlignment="1">
      <alignment vertical="top"/>
    </xf>
    <xf numFmtId="164" fontId="9" fillId="4" borderId="69" xfId="0" applyNumberFormat="1" applyFont="1" applyFill="1" applyBorder="1" applyAlignment="1">
      <alignment vertical="top"/>
    </xf>
    <xf numFmtId="164" fontId="9" fillId="4" borderId="52" xfId="0" applyNumberFormat="1" applyFont="1" applyFill="1" applyBorder="1" applyAlignment="1">
      <alignment vertical="top"/>
    </xf>
    <xf numFmtId="9" fontId="10" fillId="6" borderId="23" xfId="2" applyFont="1" applyFill="1" applyBorder="1" applyAlignment="1">
      <alignment vertical="center"/>
    </xf>
    <xf numFmtId="43" fontId="0" fillId="6" borderId="1" xfId="1" applyFont="1" applyFill="1" applyBorder="1" applyAlignment="1">
      <alignment vertical="center" wrapText="1"/>
    </xf>
    <xf numFmtId="43" fontId="0" fillId="6" borderId="11" xfId="1" applyFont="1" applyFill="1" applyBorder="1" applyAlignment="1">
      <alignment vertical="center" wrapText="1"/>
    </xf>
    <xf numFmtId="164" fontId="9" fillId="4" borderId="15" xfId="1" applyNumberFormat="1" applyFont="1" applyFill="1" applyBorder="1" applyAlignment="1">
      <alignment vertical="center"/>
    </xf>
    <xf numFmtId="9" fontId="10" fillId="6" borderId="5" xfId="2" applyFont="1" applyFill="1" applyBorder="1" applyAlignment="1">
      <alignment vertical="center"/>
    </xf>
    <xf numFmtId="164" fontId="9" fillId="4" borderId="67" xfId="1" applyNumberFormat="1" applyFont="1" applyFill="1" applyBorder="1" applyAlignment="1">
      <alignment vertical="center"/>
    </xf>
    <xf numFmtId="164" fontId="9" fillId="4" borderId="17" xfId="1" applyNumberFormat="1" applyFont="1" applyFill="1" applyBorder="1" applyAlignment="1">
      <alignment vertical="center"/>
    </xf>
    <xf numFmtId="9" fontId="0" fillId="0" borderId="0" xfId="2" applyFont="1" applyFill="1"/>
    <xf numFmtId="164" fontId="0" fillId="5" borderId="29" xfId="1" applyNumberFormat="1" applyFont="1" applyFill="1" applyBorder="1" applyAlignment="1">
      <alignment horizontal="center" vertical="center"/>
    </xf>
    <xf numFmtId="9" fontId="0" fillId="0" borderId="0" xfId="0" applyNumberFormat="1"/>
    <xf numFmtId="9" fontId="0" fillId="0" borderId="0" xfId="2" applyFont="1"/>
    <xf numFmtId="0" fontId="10" fillId="0" borderId="0" xfId="0" applyFont="1" applyAlignment="1">
      <alignment horizontal="left" indent="1"/>
    </xf>
    <xf numFmtId="0" fontId="0" fillId="0" borderId="0" xfId="0" applyAlignment="1">
      <alignment horizontal="left" indent="1"/>
    </xf>
    <xf numFmtId="0" fontId="10" fillId="0" borderId="0" xfId="3" applyFont="1" applyFill="1" applyAlignment="1">
      <alignment horizontal="left" indent="1"/>
    </xf>
    <xf numFmtId="0" fontId="13" fillId="0" borderId="0" xfId="3" applyFill="1" applyBorder="1" applyAlignment="1">
      <alignment horizontal="left" indent="2"/>
    </xf>
    <xf numFmtId="0" fontId="13" fillId="0" borderId="0" xfId="3" applyFill="1"/>
    <xf numFmtId="164" fontId="10" fillId="5" borderId="55" xfId="1" applyNumberFormat="1" applyFont="1" applyFill="1" applyBorder="1" applyAlignment="1">
      <alignment vertical="center"/>
    </xf>
    <xf numFmtId="0" fontId="10" fillId="0" borderId="0" xfId="3" applyFont="1" applyAlignment="1">
      <alignment horizontal="left"/>
    </xf>
    <xf numFmtId="0" fontId="10" fillId="0" borderId="0" xfId="0" applyFont="1" applyAlignment="1">
      <alignment horizontal="left"/>
    </xf>
    <xf numFmtId="164" fontId="0" fillId="0" borderId="0" xfId="0" applyNumberFormat="1" applyAlignment="1">
      <alignment horizontal="left" vertical="top"/>
    </xf>
    <xf numFmtId="0" fontId="0" fillId="0" borderId="0" xfId="0" applyAlignment="1">
      <alignment horizontal="left" vertical="top" wrapText="1" indent="2"/>
    </xf>
    <xf numFmtId="164" fontId="0" fillId="5" borderId="24" xfId="1" applyNumberFormat="1" applyFont="1" applyFill="1" applyBorder="1" applyAlignment="1">
      <alignment vertical="center"/>
    </xf>
    <xf numFmtId="164" fontId="0" fillId="5" borderId="27" xfId="1" applyNumberFormat="1" applyFont="1" applyFill="1" applyBorder="1" applyAlignment="1">
      <alignment vertical="center"/>
    </xf>
    <xf numFmtId="164" fontId="0" fillId="5" borderId="44" xfId="1" applyNumberFormat="1" applyFont="1" applyFill="1" applyBorder="1" applyAlignment="1">
      <alignment vertical="center"/>
    </xf>
    <xf numFmtId="164" fontId="0" fillId="5" borderId="31" xfId="1" applyNumberFormat="1" applyFont="1" applyFill="1" applyBorder="1" applyAlignment="1">
      <alignment vertical="center"/>
    </xf>
    <xf numFmtId="164" fontId="4" fillId="7" borderId="43" xfId="1" applyNumberFormat="1" applyFont="1" applyFill="1" applyBorder="1" applyAlignment="1">
      <alignment vertical="center"/>
    </xf>
    <xf numFmtId="164" fontId="0" fillId="5" borderId="22" xfId="1" applyNumberFormat="1" applyFont="1" applyFill="1" applyBorder="1" applyAlignment="1">
      <alignment vertical="center"/>
    </xf>
    <xf numFmtId="9" fontId="10" fillId="6" borderId="8" xfId="2" applyFont="1" applyFill="1" applyBorder="1" applyAlignment="1">
      <alignment vertical="center"/>
    </xf>
    <xf numFmtId="164" fontId="0" fillId="5" borderId="51" xfId="1" applyNumberFormat="1" applyFont="1" applyFill="1" applyBorder="1" applyAlignment="1">
      <alignment vertical="center"/>
    </xf>
    <xf numFmtId="9" fontId="4" fillId="7" borderId="3" xfId="2" applyFont="1" applyFill="1" applyBorder="1" applyAlignment="1">
      <alignment vertical="center"/>
    </xf>
    <xf numFmtId="9" fontId="4" fillId="7" borderId="13" xfId="2" applyFont="1" applyFill="1" applyBorder="1" applyAlignment="1">
      <alignment vertical="center"/>
    </xf>
    <xf numFmtId="9" fontId="10" fillId="6" borderId="34" xfId="2" applyFont="1" applyFill="1" applyBorder="1" applyAlignment="1">
      <alignment vertical="center"/>
    </xf>
    <xf numFmtId="43" fontId="0" fillId="6" borderId="33" xfId="1" applyFont="1" applyFill="1" applyBorder="1" applyAlignment="1">
      <alignment vertical="center" wrapText="1"/>
    </xf>
    <xf numFmtId="43" fontId="0" fillId="6" borderId="25" xfId="1" applyFont="1" applyFill="1" applyBorder="1" applyAlignment="1">
      <alignment vertical="center" wrapText="1"/>
    </xf>
    <xf numFmtId="43" fontId="0" fillId="6" borderId="21" xfId="1" applyFont="1" applyFill="1" applyBorder="1" applyAlignment="1">
      <alignment vertical="center" wrapText="1"/>
    </xf>
    <xf numFmtId="43" fontId="0" fillId="6" borderId="22" xfId="1" applyFont="1" applyFill="1" applyBorder="1" applyAlignment="1">
      <alignment vertical="center" wrapText="1"/>
    </xf>
    <xf numFmtId="164" fontId="9" fillId="4" borderId="10" xfId="1" applyNumberFormat="1" applyFont="1" applyFill="1" applyBorder="1" applyAlignment="1">
      <alignment horizontal="center" vertical="center"/>
    </xf>
    <xf numFmtId="164" fontId="0" fillId="5" borderId="43" xfId="1" applyNumberFormat="1" applyFont="1" applyFill="1" applyBorder="1" applyAlignment="1">
      <alignment vertical="center"/>
    </xf>
    <xf numFmtId="9" fontId="10" fillId="6" borderId="19" xfId="2" applyFont="1" applyFill="1" applyBorder="1" applyAlignment="1">
      <alignment vertical="center"/>
    </xf>
    <xf numFmtId="0" fontId="10" fillId="3" borderId="12" xfId="0" applyFont="1" applyFill="1" applyBorder="1" applyAlignment="1">
      <alignment vertical="top" wrapText="1" readingOrder="1"/>
    </xf>
    <xf numFmtId="0" fontId="0" fillId="3" borderId="13" xfId="0" applyFill="1" applyBorder="1" applyAlignment="1">
      <alignment vertical="top"/>
    </xf>
    <xf numFmtId="0" fontId="0" fillId="3" borderId="38" xfId="0" applyFill="1" applyBorder="1" applyAlignment="1">
      <alignment vertical="top"/>
    </xf>
    <xf numFmtId="164" fontId="1" fillId="5" borderId="54" xfId="1" applyNumberFormat="1" applyFont="1" applyFill="1" applyBorder="1" applyAlignment="1">
      <alignment vertical="center"/>
    </xf>
    <xf numFmtId="164" fontId="1" fillId="5" borderId="36" xfId="1" applyNumberFormat="1" applyFont="1" applyFill="1" applyBorder="1" applyAlignment="1">
      <alignment vertical="center"/>
    </xf>
    <xf numFmtId="0" fontId="0" fillId="3" borderId="5" xfId="0" applyFill="1" applyBorder="1" applyAlignment="1">
      <alignment vertical="top" wrapText="1"/>
    </xf>
    <xf numFmtId="0" fontId="9" fillId="4" borderId="18" xfId="0" applyFont="1" applyFill="1" applyBorder="1" applyAlignment="1">
      <alignment wrapText="1" readingOrder="1"/>
    </xf>
    <xf numFmtId="0" fontId="9" fillId="4" borderId="19" xfId="0" applyFont="1" applyFill="1" applyBorder="1" applyAlignment="1">
      <alignment vertical="top"/>
    </xf>
    <xf numFmtId="164" fontId="9" fillId="4" borderId="68" xfId="1" applyNumberFormat="1" applyFont="1" applyFill="1" applyBorder="1" applyAlignment="1">
      <alignment vertical="center"/>
    </xf>
    <xf numFmtId="164" fontId="9" fillId="4" borderId="37" xfId="1" applyNumberFormat="1" applyFont="1" applyFill="1" applyBorder="1" applyAlignment="1">
      <alignment vertical="center"/>
    </xf>
    <xf numFmtId="164" fontId="1" fillId="5" borderId="25" xfId="1" applyNumberFormat="1" applyFont="1" applyFill="1" applyBorder="1" applyAlignment="1">
      <alignment vertical="center"/>
    </xf>
    <xf numFmtId="0" fontId="7" fillId="0" borderId="0" xfId="0" applyFont="1"/>
    <xf numFmtId="0" fontId="0" fillId="3" borderId="38" xfId="0" applyFill="1" applyBorder="1" applyAlignment="1">
      <alignment vertical="top" wrapText="1"/>
    </xf>
    <xf numFmtId="0" fontId="0" fillId="3" borderId="35" xfId="0" applyFill="1" applyBorder="1" applyAlignment="1">
      <alignment vertical="top" wrapText="1"/>
    </xf>
    <xf numFmtId="0" fontId="0" fillId="3" borderId="40" xfId="0" applyFill="1" applyBorder="1" applyAlignment="1">
      <alignment vertical="top"/>
    </xf>
    <xf numFmtId="0" fontId="10" fillId="2" borderId="41" xfId="0" applyFont="1" applyFill="1" applyBorder="1" applyAlignment="1">
      <alignment vertical="top"/>
    </xf>
    <xf numFmtId="0" fontId="10" fillId="2" borderId="16" xfId="0" applyFont="1" applyFill="1" applyBorder="1" applyAlignment="1">
      <alignment vertical="top" wrapText="1" readingOrder="1"/>
    </xf>
    <xf numFmtId="164" fontId="7" fillId="11" borderId="66" xfId="1" applyNumberFormat="1" applyFont="1" applyFill="1" applyBorder="1" applyAlignment="1">
      <alignment vertical="center"/>
    </xf>
    <xf numFmtId="164" fontId="7" fillId="11" borderId="17" xfId="1" applyNumberFormat="1" applyFont="1" applyFill="1" applyBorder="1" applyAlignment="1">
      <alignment vertical="center"/>
    </xf>
    <xf numFmtId="164" fontId="7" fillId="11" borderId="46" xfId="1" applyNumberFormat="1" applyFont="1" applyFill="1" applyBorder="1" applyAlignment="1">
      <alignment vertical="center"/>
    </xf>
    <xf numFmtId="9" fontId="23" fillId="11" borderId="16" xfId="2" applyFont="1" applyFill="1" applyBorder="1" applyAlignment="1">
      <alignment vertical="center"/>
    </xf>
    <xf numFmtId="43" fontId="7" fillId="11" borderId="15" xfId="1" applyFont="1" applyFill="1" applyBorder="1" applyAlignment="1">
      <alignment vertical="center" wrapText="1"/>
    </xf>
    <xf numFmtId="43" fontId="7" fillId="11" borderId="17" xfId="1" applyFont="1" applyFill="1" applyBorder="1" applyAlignment="1">
      <alignment vertical="center" wrapText="1"/>
    </xf>
    <xf numFmtId="164" fontId="7" fillId="11" borderId="41" xfId="1" applyNumberFormat="1" applyFont="1" applyFill="1" applyBorder="1" applyAlignment="1">
      <alignment vertical="center"/>
    </xf>
    <xf numFmtId="164" fontId="7" fillId="11" borderId="66" xfId="1" applyNumberFormat="1" applyFont="1" applyFill="1" applyBorder="1" applyAlignment="1">
      <alignment vertical="center" wrapText="1"/>
    </xf>
    <xf numFmtId="164" fontId="1" fillId="6" borderId="10" xfId="1" applyNumberFormat="1" applyFont="1" applyFill="1" applyBorder="1" applyAlignment="1">
      <alignment vertical="center" wrapText="1"/>
    </xf>
    <xf numFmtId="164" fontId="1" fillId="6" borderId="17" xfId="1" applyNumberFormat="1" applyFont="1" applyFill="1" applyBorder="1" applyAlignment="1">
      <alignment vertical="center"/>
    </xf>
    <xf numFmtId="164" fontId="1" fillId="6" borderId="46" xfId="1" applyNumberFormat="1" applyFont="1" applyFill="1" applyBorder="1" applyAlignment="1">
      <alignment vertical="center"/>
    </xf>
    <xf numFmtId="9" fontId="10" fillId="6" borderId="16" xfId="2" applyFont="1" applyFill="1" applyBorder="1" applyAlignment="1">
      <alignment vertical="center"/>
    </xf>
    <xf numFmtId="164" fontId="2" fillId="8" borderId="17" xfId="1" applyNumberFormat="1" applyFont="1" applyFill="1" applyBorder="1" applyAlignment="1">
      <alignment vertical="center" wrapText="1"/>
    </xf>
    <xf numFmtId="9" fontId="24" fillId="8" borderId="13" xfId="2" applyFont="1" applyFill="1" applyBorder="1" applyAlignment="1">
      <alignment vertical="center"/>
    </xf>
    <xf numFmtId="43" fontId="2" fillId="8" borderId="11" xfId="1" applyFont="1" applyFill="1" applyBorder="1" applyAlignment="1">
      <alignment vertical="center" wrapText="1"/>
    </xf>
    <xf numFmtId="43" fontId="2" fillId="8" borderId="12" xfId="1" applyFont="1" applyFill="1" applyBorder="1" applyAlignment="1">
      <alignment vertical="center" wrapText="1"/>
    </xf>
    <xf numFmtId="43" fontId="1" fillId="6" borderId="10" xfId="1" applyFont="1" applyFill="1" applyBorder="1" applyAlignment="1">
      <alignment vertical="center" wrapText="1"/>
    </xf>
    <xf numFmtId="43" fontId="1" fillId="6" borderId="17" xfId="1" applyFont="1" applyFill="1" applyBorder="1" applyAlignment="1">
      <alignment vertical="center"/>
    </xf>
    <xf numFmtId="43" fontId="1" fillId="6" borderId="46" xfId="1" applyFont="1" applyFill="1" applyBorder="1" applyAlignment="1">
      <alignment vertical="center"/>
    </xf>
    <xf numFmtId="164" fontId="2" fillId="8" borderId="66" xfId="1" applyNumberFormat="1" applyFont="1" applyFill="1" applyBorder="1" applyAlignment="1">
      <alignment vertical="center"/>
    </xf>
    <xf numFmtId="164" fontId="2" fillId="8" borderId="41" xfId="1" applyNumberFormat="1" applyFont="1" applyFill="1" applyBorder="1" applyAlignment="1">
      <alignment vertical="center"/>
    </xf>
    <xf numFmtId="9" fontId="24" fillId="8" borderId="16" xfId="2" applyFont="1" applyFill="1" applyBorder="1" applyAlignment="1">
      <alignment vertical="center"/>
    </xf>
    <xf numFmtId="43" fontId="2" fillId="8" borderId="15" xfId="1" applyFont="1" applyFill="1" applyBorder="1" applyAlignment="1">
      <alignment vertical="center" wrapText="1"/>
    </xf>
    <xf numFmtId="43" fontId="2" fillId="8" borderId="17" xfId="1" applyFont="1" applyFill="1" applyBorder="1" applyAlignment="1">
      <alignment vertical="center" wrapText="1"/>
    </xf>
    <xf numFmtId="164" fontId="2" fillId="8" borderId="10" xfId="1" applyNumberFormat="1" applyFont="1" applyFill="1" applyBorder="1" applyAlignment="1">
      <alignment vertical="center" wrapText="1"/>
    </xf>
    <xf numFmtId="164" fontId="2" fillId="8" borderId="17" xfId="1" applyNumberFormat="1" applyFont="1" applyFill="1" applyBorder="1" applyAlignment="1">
      <alignment vertical="center"/>
    </xf>
    <xf numFmtId="164" fontId="2" fillId="8" borderId="46" xfId="1" applyNumberFormat="1" applyFont="1" applyFill="1" applyBorder="1" applyAlignment="1">
      <alignment vertical="center"/>
    </xf>
    <xf numFmtId="43" fontId="2" fillId="8" borderId="10" xfId="1" applyFont="1" applyFill="1" applyBorder="1" applyAlignment="1">
      <alignment vertical="center" wrapText="1"/>
    </xf>
    <xf numFmtId="43" fontId="2" fillId="8" borderId="17" xfId="1" applyFont="1" applyFill="1" applyBorder="1" applyAlignment="1">
      <alignment vertical="center"/>
    </xf>
    <xf numFmtId="43" fontId="2" fillId="8" borderId="46" xfId="1" applyFont="1" applyFill="1" applyBorder="1" applyAlignment="1">
      <alignment vertical="center"/>
    </xf>
    <xf numFmtId="43" fontId="7" fillId="11" borderId="66" xfId="1" applyFont="1" applyFill="1" applyBorder="1" applyAlignment="1">
      <alignment vertical="center"/>
    </xf>
    <xf numFmtId="164" fontId="1" fillId="6" borderId="10" xfId="1" applyNumberFormat="1" applyFont="1" applyFill="1" applyBorder="1" applyAlignment="1">
      <alignment vertical="center"/>
    </xf>
    <xf numFmtId="164" fontId="1" fillId="6" borderId="41" xfId="1" applyNumberFormat="1" applyFont="1" applyFill="1" applyBorder="1" applyAlignment="1">
      <alignment vertical="center"/>
    </xf>
    <xf numFmtId="43" fontId="1" fillId="6" borderId="15" xfId="1" applyFont="1" applyFill="1" applyBorder="1" applyAlignment="1">
      <alignment vertical="center" wrapText="1"/>
    </xf>
    <xf numFmtId="43" fontId="1" fillId="6" borderId="17" xfId="1" applyFont="1" applyFill="1" applyBorder="1" applyAlignment="1">
      <alignment vertical="center" wrapText="1"/>
    </xf>
    <xf numFmtId="164" fontId="7" fillId="8" borderId="53" xfId="1" applyNumberFormat="1" applyFont="1" applyFill="1" applyBorder="1" applyAlignment="1">
      <alignment vertical="center"/>
    </xf>
    <xf numFmtId="164" fontId="7" fillId="8" borderId="41" xfId="1" applyNumberFormat="1" applyFont="1" applyFill="1" applyBorder="1" applyAlignment="1">
      <alignment vertical="center"/>
    </xf>
    <xf numFmtId="164" fontId="7" fillId="8" borderId="17" xfId="1" applyNumberFormat="1" applyFont="1" applyFill="1" applyBorder="1" applyAlignment="1">
      <alignment vertical="center"/>
    </xf>
    <xf numFmtId="164" fontId="7" fillId="8" borderId="66" xfId="1" applyNumberFormat="1" applyFont="1" applyFill="1" applyBorder="1" applyAlignment="1">
      <alignment vertical="center"/>
    </xf>
    <xf numFmtId="164" fontId="7" fillId="8" borderId="52" xfId="1" applyNumberFormat="1" applyFont="1" applyFill="1" applyBorder="1" applyAlignment="1">
      <alignment vertical="center"/>
    </xf>
    <xf numFmtId="9" fontId="23" fillId="8" borderId="26" xfId="2" applyFont="1" applyFill="1" applyBorder="1" applyAlignment="1">
      <alignment vertical="center"/>
    </xf>
    <xf numFmtId="0" fontId="0" fillId="3" borderId="28" xfId="0" applyFill="1" applyBorder="1"/>
    <xf numFmtId="0" fontId="3" fillId="10" borderId="0" xfId="0" applyFont="1" applyFill="1"/>
    <xf numFmtId="43" fontId="2" fillId="11" borderId="65" xfId="1" applyFont="1" applyFill="1" applyBorder="1" applyAlignment="1">
      <alignment vertical="center" wrapText="1"/>
    </xf>
    <xf numFmtId="43" fontId="2" fillId="11" borderId="65" xfId="1" applyFont="1" applyFill="1" applyBorder="1" applyAlignment="1">
      <alignment vertical="center"/>
    </xf>
    <xf numFmtId="43" fontId="2" fillId="11" borderId="70" xfId="1" applyFont="1" applyFill="1" applyBorder="1" applyAlignment="1">
      <alignment vertical="center"/>
    </xf>
    <xf numFmtId="9" fontId="24" fillId="11" borderId="13" xfId="2" applyFont="1" applyFill="1" applyBorder="1" applyAlignment="1">
      <alignment vertical="center"/>
    </xf>
    <xf numFmtId="10" fontId="0" fillId="0" borderId="0" xfId="2" applyNumberFormat="1" applyFont="1" applyFill="1" applyBorder="1"/>
    <xf numFmtId="9" fontId="0" fillId="0" borderId="0" xfId="2" applyFont="1" applyFill="1" applyBorder="1"/>
    <xf numFmtId="0" fontId="22" fillId="10" borderId="0" xfId="0" applyFont="1" applyFill="1" applyAlignment="1">
      <alignment horizontal="right"/>
    </xf>
    <xf numFmtId="0" fontId="0" fillId="3" borderId="58" xfId="0" applyFill="1" applyBorder="1" applyAlignment="1">
      <alignment vertical="top"/>
    </xf>
    <xf numFmtId="0" fontId="22" fillId="10" borderId="0" xfId="0" applyFont="1" applyFill="1"/>
    <xf numFmtId="164" fontId="0" fillId="6" borderId="29" xfId="1" applyNumberFormat="1" applyFont="1" applyFill="1" applyBorder="1"/>
    <xf numFmtId="164" fontId="0" fillId="6" borderId="26" xfId="1" applyNumberFormat="1" applyFont="1" applyFill="1" applyBorder="1"/>
    <xf numFmtId="0" fontId="0" fillId="3" borderId="21" xfId="0" applyFill="1" applyBorder="1"/>
    <xf numFmtId="164" fontId="0" fillId="6" borderId="7" xfId="1" applyNumberFormat="1" applyFont="1" applyFill="1" applyBorder="1"/>
    <xf numFmtId="164" fontId="0" fillId="6" borderId="8" xfId="1" applyNumberFormat="1" applyFont="1" applyFill="1" applyBorder="1"/>
    <xf numFmtId="0" fontId="0" fillId="3" borderId="68" xfId="0" applyFill="1" applyBorder="1"/>
    <xf numFmtId="164" fontId="0" fillId="6" borderId="12" xfId="0" applyNumberFormat="1" applyFill="1" applyBorder="1"/>
    <xf numFmtId="164" fontId="0" fillId="6" borderId="13" xfId="0" applyNumberFormat="1" applyFill="1" applyBorder="1"/>
    <xf numFmtId="0" fontId="0" fillId="0" borderId="0" xfId="0" applyAlignment="1">
      <alignment horizontal="left" indent="4"/>
    </xf>
    <xf numFmtId="164" fontId="0" fillId="0" borderId="0" xfId="1" applyNumberFormat="1" applyFont="1" applyFill="1"/>
    <xf numFmtId="164" fontId="7" fillId="11" borderId="69" xfId="1" applyNumberFormat="1" applyFont="1" applyFill="1" applyBorder="1" applyAlignment="1">
      <alignment vertical="center"/>
    </xf>
    <xf numFmtId="43" fontId="7" fillId="8" borderId="53" xfId="1" applyFont="1" applyFill="1" applyBorder="1" applyAlignment="1">
      <alignment vertical="center"/>
    </xf>
    <xf numFmtId="43" fontId="7" fillId="8" borderId="41" xfId="1" applyFont="1" applyFill="1" applyBorder="1" applyAlignment="1">
      <alignment vertical="center"/>
    </xf>
    <xf numFmtId="43" fontId="7" fillId="8" borderId="17" xfId="1" applyFont="1" applyFill="1" applyBorder="1" applyAlignment="1">
      <alignment vertical="center"/>
    </xf>
    <xf numFmtId="43" fontId="7" fillId="8" borderId="66" xfId="1" applyFont="1" applyFill="1" applyBorder="1" applyAlignment="1">
      <alignment vertical="center"/>
    </xf>
    <xf numFmtId="43" fontId="7" fillId="8" borderId="52" xfId="1" applyFont="1" applyFill="1" applyBorder="1" applyAlignment="1">
      <alignment vertical="center"/>
    </xf>
    <xf numFmtId="43" fontId="7" fillId="11" borderId="41" xfId="1" applyFont="1" applyFill="1" applyBorder="1" applyAlignment="1">
      <alignment vertical="center"/>
    </xf>
    <xf numFmtId="43" fontId="7" fillId="11" borderId="69" xfId="1" applyFont="1" applyFill="1" applyBorder="1" applyAlignment="1">
      <alignment vertical="center"/>
    </xf>
    <xf numFmtId="164" fontId="1" fillId="5" borderId="38" xfId="1" applyNumberFormat="1" applyFont="1" applyFill="1" applyBorder="1" applyAlignment="1">
      <alignment vertical="center"/>
    </xf>
    <xf numFmtId="164" fontId="1" fillId="5" borderId="39" xfId="1" applyNumberFormat="1" applyFont="1" applyFill="1" applyBorder="1" applyAlignment="1">
      <alignment vertical="center"/>
    </xf>
    <xf numFmtId="164" fontId="1" fillId="5" borderId="42" xfId="1" applyNumberFormat="1" applyFont="1" applyFill="1" applyBorder="1" applyAlignment="1">
      <alignment vertical="center"/>
    </xf>
    <xf numFmtId="164" fontId="7" fillId="11" borderId="52" xfId="1" applyNumberFormat="1" applyFont="1" applyFill="1" applyBorder="1" applyAlignment="1">
      <alignment vertical="center"/>
    </xf>
    <xf numFmtId="0" fontId="8" fillId="3" borderId="13" xfId="0" applyFont="1" applyFill="1" applyBorder="1" applyAlignment="1">
      <alignment horizontal="center" vertical="center" wrapText="1"/>
    </xf>
    <xf numFmtId="43" fontId="0" fillId="6" borderId="55" xfId="1" applyFont="1" applyFill="1" applyBorder="1" applyAlignment="1">
      <alignment vertical="center" wrapText="1"/>
    </xf>
    <xf numFmtId="43" fontId="0" fillId="6" borderId="64" xfId="1" applyFont="1" applyFill="1" applyBorder="1" applyAlignment="1">
      <alignment vertical="center" wrapText="1"/>
    </xf>
    <xf numFmtId="43" fontId="0" fillId="6" borderId="54" xfId="1" applyFont="1" applyFill="1" applyBorder="1" applyAlignment="1">
      <alignment vertical="center" wrapText="1"/>
    </xf>
    <xf numFmtId="0" fontId="10" fillId="2" borderId="20" xfId="0" applyFont="1" applyFill="1" applyBorder="1" applyAlignment="1">
      <alignment vertical="top"/>
    </xf>
    <xf numFmtId="164" fontId="1" fillId="6" borderId="51" xfId="1" applyNumberFormat="1" applyFont="1" applyFill="1" applyBorder="1" applyAlignment="1">
      <alignment vertical="center" wrapText="1"/>
    </xf>
    <xf numFmtId="164" fontId="1" fillId="6" borderId="7" xfId="1" applyNumberFormat="1" applyFont="1" applyFill="1" applyBorder="1" applyAlignment="1">
      <alignment vertical="center"/>
    </xf>
    <xf numFmtId="164" fontId="1" fillId="6" borderId="0" xfId="1" applyNumberFormat="1" applyFont="1" applyFill="1" applyBorder="1" applyAlignment="1">
      <alignment vertical="center"/>
    </xf>
    <xf numFmtId="164" fontId="0" fillId="5" borderId="21" xfId="1" applyNumberFormat="1" applyFont="1" applyFill="1" applyBorder="1" applyAlignment="1">
      <alignment vertical="center"/>
    </xf>
    <xf numFmtId="164" fontId="2" fillId="8" borderId="46" xfId="1" applyNumberFormat="1" applyFont="1" applyFill="1" applyBorder="1" applyAlignment="1">
      <alignment vertical="center" wrapText="1"/>
    </xf>
    <xf numFmtId="43" fontId="0" fillId="6" borderId="38" xfId="1" applyFont="1" applyFill="1" applyBorder="1" applyAlignment="1">
      <alignment vertical="center" wrapText="1"/>
    </xf>
    <xf numFmtId="43" fontId="0" fillId="6" borderId="39" xfId="1" applyFont="1" applyFill="1" applyBorder="1" applyAlignment="1">
      <alignment vertical="center" wrapText="1"/>
    </xf>
    <xf numFmtId="43" fontId="0" fillId="6" borderId="42" xfId="1" applyFont="1" applyFill="1" applyBorder="1" applyAlignment="1">
      <alignment vertical="center" wrapText="1"/>
    </xf>
    <xf numFmtId="43" fontId="2" fillId="8" borderId="35" xfId="1" applyFont="1" applyFill="1" applyBorder="1" applyAlignment="1">
      <alignment vertical="center" wrapText="1"/>
    </xf>
    <xf numFmtId="43" fontId="0" fillId="6" borderId="35" xfId="1" applyFont="1" applyFill="1" applyBorder="1" applyAlignment="1">
      <alignment vertical="center" wrapText="1"/>
    </xf>
    <xf numFmtId="43" fontId="0" fillId="6" borderId="40" xfId="1" applyFont="1" applyFill="1" applyBorder="1" applyAlignment="1">
      <alignment vertical="center" wrapText="1"/>
    </xf>
    <xf numFmtId="43" fontId="2" fillId="8" borderId="41" xfId="1" applyFont="1" applyFill="1" applyBorder="1" applyAlignment="1">
      <alignment vertical="center" wrapText="1"/>
    </xf>
    <xf numFmtId="43" fontId="7" fillId="11" borderId="41" xfId="1" applyFont="1" applyFill="1" applyBorder="1" applyAlignment="1">
      <alignment vertical="center" wrapText="1"/>
    </xf>
    <xf numFmtId="43" fontId="7" fillId="11" borderId="46" xfId="1" applyFont="1" applyFill="1" applyBorder="1" applyAlignment="1">
      <alignment vertical="center"/>
    </xf>
    <xf numFmtId="43" fontId="1" fillId="6" borderId="41" xfId="1" applyFont="1" applyFill="1" applyBorder="1" applyAlignment="1">
      <alignment vertical="center" wrapText="1"/>
    </xf>
    <xf numFmtId="43" fontId="7" fillId="11" borderId="52" xfId="1" applyFont="1" applyFill="1" applyBorder="1" applyAlignment="1">
      <alignment vertical="center"/>
    </xf>
    <xf numFmtId="0" fontId="2" fillId="3" borderId="35" xfId="0" applyFont="1" applyFill="1" applyBorder="1" applyAlignment="1">
      <alignment horizontal="center" vertical="center" wrapText="1"/>
    </xf>
    <xf numFmtId="43" fontId="1" fillId="6" borderId="41" xfId="1" applyFont="1" applyFill="1" applyBorder="1" applyAlignment="1">
      <alignment vertical="center"/>
    </xf>
    <xf numFmtId="43" fontId="2" fillId="8" borderId="41" xfId="1" applyFont="1" applyFill="1" applyBorder="1" applyAlignment="1">
      <alignment vertical="center"/>
    </xf>
    <xf numFmtId="43" fontId="7" fillId="11" borderId="17" xfId="1" applyFont="1" applyFill="1" applyBorder="1" applyAlignment="1">
      <alignment vertical="center"/>
    </xf>
    <xf numFmtId="43" fontId="7" fillId="8" borderId="4" xfId="1" applyFont="1" applyFill="1" applyBorder="1" applyAlignment="1">
      <alignment vertical="center"/>
    </xf>
    <xf numFmtId="43" fontId="7" fillId="11" borderId="4" xfId="1" applyFont="1" applyFill="1" applyBorder="1" applyAlignment="1">
      <alignment vertical="center"/>
    </xf>
    <xf numFmtId="164" fontId="0" fillId="6" borderId="39" xfId="1" applyNumberFormat="1" applyFont="1" applyFill="1" applyBorder="1"/>
    <xf numFmtId="164" fontId="0" fillId="6" borderId="70" xfId="1" applyNumberFormat="1" applyFont="1" applyFill="1" applyBorder="1"/>
    <xf numFmtId="164" fontId="0" fillId="6" borderId="35" xfId="0" applyNumberFormat="1" applyFill="1" applyBorder="1"/>
    <xf numFmtId="164" fontId="0" fillId="6" borderId="22" xfId="1" applyNumberFormat="1" applyFont="1" applyFill="1" applyBorder="1"/>
    <xf numFmtId="164" fontId="0" fillId="6" borderId="40" xfId="1" applyNumberFormat="1" applyFont="1" applyFill="1" applyBorder="1"/>
    <xf numFmtId="164" fontId="0" fillId="6" borderId="23" xfId="1" applyNumberFormat="1" applyFont="1" applyFill="1" applyBorder="1"/>
    <xf numFmtId="0" fontId="0" fillId="3" borderId="12" xfId="0" applyFill="1" applyBorder="1" applyAlignment="1">
      <alignment horizontal="center"/>
    </xf>
    <xf numFmtId="0" fontId="0" fillId="3" borderId="35" xfId="0" applyFill="1" applyBorder="1" applyAlignment="1">
      <alignment horizontal="center"/>
    </xf>
    <xf numFmtId="0" fontId="0" fillId="3" borderId="13" xfId="0" applyFill="1" applyBorder="1" applyAlignment="1">
      <alignment horizontal="center"/>
    </xf>
    <xf numFmtId="164" fontId="4" fillId="7" borderId="24" xfId="1" applyNumberFormat="1" applyFont="1" applyFill="1" applyBorder="1" applyAlignment="1">
      <alignment vertical="center"/>
    </xf>
    <xf numFmtId="0" fontId="2" fillId="3" borderId="12" xfId="0" applyFont="1" applyFill="1" applyBorder="1" applyAlignment="1">
      <alignment horizontal="center" vertical="center" wrapText="1"/>
    </xf>
    <xf numFmtId="164" fontId="9" fillId="4" borderId="4" xfId="0" applyNumberFormat="1" applyFont="1" applyFill="1" applyBorder="1" applyAlignment="1">
      <alignment vertical="top"/>
    </xf>
    <xf numFmtId="164" fontId="9" fillId="4" borderId="18" xfId="1" applyNumberFormat="1" applyFont="1" applyFill="1" applyBorder="1" applyAlignment="1">
      <alignment vertical="center"/>
    </xf>
    <xf numFmtId="164" fontId="7" fillId="11" borderId="4" xfId="1" applyNumberFormat="1" applyFont="1" applyFill="1" applyBorder="1" applyAlignment="1">
      <alignment vertical="center"/>
    </xf>
    <xf numFmtId="164" fontId="4" fillId="7" borderId="2" xfId="1" applyNumberFormat="1" applyFont="1" applyFill="1" applyBorder="1" applyAlignment="1">
      <alignment vertical="center"/>
    </xf>
    <xf numFmtId="164" fontId="4" fillId="7" borderId="18" xfId="1" applyNumberFormat="1" applyFont="1" applyFill="1" applyBorder="1" applyAlignment="1">
      <alignment vertical="center"/>
    </xf>
    <xf numFmtId="0" fontId="1" fillId="9" borderId="29" xfId="0" applyFont="1" applyFill="1" applyBorder="1"/>
    <xf numFmtId="164" fontId="7" fillId="8" borderId="4" xfId="1" applyNumberFormat="1" applyFont="1" applyFill="1" applyBorder="1" applyAlignment="1">
      <alignment vertical="center"/>
    </xf>
    <xf numFmtId="164" fontId="1" fillId="6" borderId="4" xfId="1" applyNumberFormat="1" applyFont="1" applyFill="1" applyBorder="1" applyAlignment="1">
      <alignment vertical="center"/>
    </xf>
    <xf numFmtId="165" fontId="4" fillId="7" borderId="2" xfId="1" applyNumberFormat="1" applyFont="1" applyFill="1" applyBorder="1" applyAlignment="1">
      <alignment vertical="center"/>
    </xf>
    <xf numFmtId="165" fontId="4" fillId="7" borderId="18" xfId="1" applyNumberFormat="1" applyFont="1" applyFill="1" applyBorder="1" applyAlignment="1">
      <alignment vertical="center"/>
    </xf>
    <xf numFmtId="164" fontId="4" fillId="7" borderId="38" xfId="1" applyNumberFormat="1" applyFont="1" applyFill="1" applyBorder="1" applyAlignment="1">
      <alignment vertical="center"/>
    </xf>
    <xf numFmtId="164" fontId="4" fillId="7" borderId="37" xfId="1" applyNumberFormat="1" applyFont="1" applyFill="1" applyBorder="1" applyAlignment="1">
      <alignment vertical="center"/>
    </xf>
    <xf numFmtId="9" fontId="25" fillId="0" borderId="0" xfId="0" applyNumberFormat="1" applyFont="1" applyAlignment="1">
      <alignment horizontal="center" vertical="center"/>
    </xf>
    <xf numFmtId="0" fontId="20" fillId="0" borderId="0" xfId="0" applyFont="1" applyAlignment="1">
      <alignment horizontal="left" vertical="top" wrapText="1" indent="2"/>
    </xf>
    <xf numFmtId="9" fontId="10" fillId="0" borderId="0" xfId="2" applyFont="1" applyFill="1" applyBorder="1" applyAlignment="1">
      <alignment vertical="center"/>
    </xf>
    <xf numFmtId="164" fontId="0" fillId="5" borderId="21" xfId="1" applyNumberFormat="1" applyFont="1" applyFill="1" applyBorder="1" applyAlignment="1">
      <alignment horizontal="center" vertical="top" wrapText="1"/>
    </xf>
    <xf numFmtId="164" fontId="1" fillId="5" borderId="57" xfId="1" applyNumberFormat="1" applyFont="1" applyFill="1" applyBorder="1" applyAlignment="1">
      <alignment horizontal="center" vertical="center"/>
    </xf>
    <xf numFmtId="164" fontId="1" fillId="5" borderId="47" xfId="1" applyNumberFormat="1" applyFont="1" applyFill="1" applyBorder="1" applyAlignment="1">
      <alignment horizontal="center" vertical="center"/>
    </xf>
    <xf numFmtId="164" fontId="1" fillId="5" borderId="22" xfId="1" applyNumberFormat="1" applyFont="1" applyFill="1" applyBorder="1" applyAlignment="1">
      <alignment horizontal="center" vertical="center"/>
    </xf>
    <xf numFmtId="164" fontId="2" fillId="8" borderId="41" xfId="1" applyNumberFormat="1" applyFont="1" applyFill="1" applyBorder="1" applyAlignment="1">
      <alignment vertical="center" wrapText="1"/>
    </xf>
    <xf numFmtId="0" fontId="0" fillId="3" borderId="8" xfId="0" applyFill="1" applyBorder="1" applyAlignment="1">
      <alignment vertical="top"/>
    </xf>
    <xf numFmtId="0" fontId="0" fillId="2" borderId="16" xfId="0" applyFill="1" applyBorder="1" applyAlignment="1">
      <alignment vertical="top"/>
    </xf>
    <xf numFmtId="164" fontId="0" fillId="5" borderId="6" xfId="1" applyNumberFormat="1" applyFont="1" applyFill="1" applyBorder="1" applyAlignment="1">
      <alignment vertical="center"/>
    </xf>
    <xf numFmtId="164" fontId="0" fillId="5" borderId="65" xfId="1" applyNumberFormat="1" applyFont="1" applyFill="1" applyBorder="1" applyAlignment="1">
      <alignment vertical="center"/>
    </xf>
    <xf numFmtId="164" fontId="0" fillId="5" borderId="7" xfId="1" applyNumberFormat="1" applyFont="1" applyFill="1" applyBorder="1" applyAlignment="1">
      <alignment vertical="center"/>
    </xf>
    <xf numFmtId="164" fontId="0" fillId="5" borderId="70" xfId="1" applyNumberFormat="1" applyFont="1" applyFill="1" applyBorder="1" applyAlignment="1">
      <alignment vertical="center"/>
    </xf>
    <xf numFmtId="164" fontId="0" fillId="5" borderId="21" xfId="1" applyNumberFormat="1" applyFont="1" applyFill="1" applyBorder="1" applyAlignment="1">
      <alignment vertical="center" wrapText="1"/>
    </xf>
    <xf numFmtId="164" fontId="0" fillId="5" borderId="15" xfId="1" applyNumberFormat="1" applyFont="1" applyFill="1" applyBorder="1" applyAlignment="1">
      <alignment vertical="center"/>
    </xf>
    <xf numFmtId="164" fontId="0" fillId="5" borderId="66" xfId="1" applyNumberFormat="1" applyFont="1" applyFill="1" applyBorder="1" applyAlignment="1">
      <alignment vertical="center"/>
    </xf>
    <xf numFmtId="164" fontId="0" fillId="5" borderId="17" xfId="1" applyNumberFormat="1" applyFont="1" applyFill="1" applyBorder="1" applyAlignment="1">
      <alignment vertical="center"/>
    </xf>
    <xf numFmtId="164" fontId="0" fillId="5" borderId="41" xfId="1" applyNumberFormat="1" applyFont="1" applyFill="1" applyBorder="1" applyAlignment="1">
      <alignment vertical="center"/>
    </xf>
    <xf numFmtId="43" fontId="0" fillId="6" borderId="15" xfId="1" applyFont="1" applyFill="1" applyBorder="1" applyAlignment="1">
      <alignment vertical="center" wrapText="1"/>
    </xf>
    <xf numFmtId="43" fontId="0" fillId="6" borderId="17" xfId="1" applyFont="1" applyFill="1" applyBorder="1" applyAlignment="1">
      <alignment vertical="center" wrapText="1"/>
    </xf>
    <xf numFmtId="43" fontId="0" fillId="6" borderId="41" xfId="1" applyFont="1" applyFill="1" applyBorder="1" applyAlignment="1">
      <alignment vertical="center" wrapText="1"/>
    </xf>
    <xf numFmtId="164" fontId="0" fillId="6" borderId="41" xfId="1" applyNumberFormat="1" applyFont="1" applyFill="1" applyBorder="1" applyAlignment="1">
      <alignment vertical="center"/>
    </xf>
    <xf numFmtId="164" fontId="0" fillId="6" borderId="17" xfId="1" applyNumberFormat="1" applyFont="1" applyFill="1" applyBorder="1" applyAlignment="1">
      <alignment vertical="center"/>
    </xf>
    <xf numFmtId="164" fontId="2" fillId="8" borderId="15" xfId="1" applyNumberFormat="1" applyFont="1" applyFill="1" applyBorder="1" applyAlignment="1">
      <alignment vertical="center" wrapText="1"/>
    </xf>
    <xf numFmtId="0" fontId="0" fillId="5" borderId="21" xfId="0" applyFill="1" applyBorder="1" applyAlignment="1">
      <alignment horizontal="center" vertical="top" wrapText="1"/>
    </xf>
    <xf numFmtId="164" fontId="0" fillId="5" borderId="57" xfId="1" applyNumberFormat="1" applyFont="1" applyFill="1" applyBorder="1" applyAlignment="1">
      <alignment horizontal="center" vertical="center"/>
    </xf>
    <xf numFmtId="164" fontId="0" fillId="5" borderId="28" xfId="1" applyNumberFormat="1" applyFont="1" applyFill="1" applyBorder="1" applyAlignment="1">
      <alignment horizontal="center" vertical="top" wrapText="1"/>
    </xf>
    <xf numFmtId="164" fontId="1" fillId="5" borderId="55" xfId="1" applyNumberFormat="1" applyFont="1" applyFill="1" applyBorder="1" applyAlignment="1">
      <alignment horizontal="center" vertical="center"/>
    </xf>
    <xf numFmtId="164" fontId="1" fillId="5" borderId="48" xfId="1" applyNumberFormat="1" applyFont="1" applyFill="1" applyBorder="1" applyAlignment="1">
      <alignment horizontal="center" vertical="center"/>
    </xf>
    <xf numFmtId="164" fontId="1" fillId="5" borderId="29" xfId="1" applyNumberFormat="1" applyFont="1" applyFill="1" applyBorder="1" applyAlignment="1">
      <alignment horizontal="center" vertical="center"/>
    </xf>
    <xf numFmtId="164" fontId="0" fillId="5" borderId="21" xfId="1" applyNumberFormat="1" applyFont="1" applyFill="1" applyBorder="1" applyAlignment="1">
      <alignment horizontal="center" vertical="center" wrapText="1"/>
    </xf>
    <xf numFmtId="164" fontId="10" fillId="0" borderId="0" xfId="2" applyNumberFormat="1" applyFont="1" applyFill="1" applyBorder="1" applyAlignment="1">
      <alignment vertical="center"/>
    </xf>
    <xf numFmtId="164" fontId="7" fillId="11" borderId="73" xfId="1" applyNumberFormat="1" applyFont="1" applyFill="1" applyBorder="1" applyAlignment="1">
      <alignment vertical="center"/>
    </xf>
    <xf numFmtId="164" fontId="7" fillId="11" borderId="74" xfId="1" applyNumberFormat="1" applyFont="1" applyFill="1" applyBorder="1" applyAlignment="1">
      <alignment vertical="center"/>
    </xf>
    <xf numFmtId="164" fontId="7" fillId="11" borderId="75" xfId="1" applyNumberFormat="1" applyFont="1" applyFill="1" applyBorder="1" applyAlignment="1">
      <alignment vertical="center"/>
    </xf>
    <xf numFmtId="164" fontId="7" fillId="11" borderId="76" xfId="1" applyNumberFormat="1" applyFont="1" applyFill="1" applyBorder="1" applyAlignment="1">
      <alignment vertical="center"/>
    </xf>
    <xf numFmtId="9" fontId="23" fillId="11" borderId="77" xfId="2" applyFont="1" applyFill="1" applyBorder="1" applyAlignment="1">
      <alignment vertical="center"/>
    </xf>
    <xf numFmtId="43" fontId="7" fillId="11" borderId="72" xfId="1" applyFont="1" applyFill="1" applyBorder="1" applyAlignment="1">
      <alignment vertical="center" wrapText="1"/>
    </xf>
    <xf numFmtId="43" fontId="7" fillId="11" borderId="74" xfId="1" applyFont="1" applyFill="1" applyBorder="1" applyAlignment="1">
      <alignment vertical="center" wrapText="1"/>
    </xf>
    <xf numFmtId="43" fontId="7" fillId="11" borderId="76" xfId="1" applyFont="1" applyFill="1" applyBorder="1" applyAlignment="1">
      <alignment vertical="center" wrapText="1"/>
    </xf>
    <xf numFmtId="9" fontId="23" fillId="11" borderId="78" xfId="2" applyFont="1" applyFill="1" applyBorder="1" applyAlignment="1">
      <alignment vertical="center"/>
    </xf>
    <xf numFmtId="164" fontId="7" fillId="11" borderId="73" xfId="1" applyNumberFormat="1" applyFont="1" applyFill="1" applyBorder="1" applyAlignment="1">
      <alignment vertical="top" wrapText="1"/>
    </xf>
    <xf numFmtId="0" fontId="20" fillId="0" borderId="0" xfId="0" applyFont="1" applyAlignment="1">
      <alignment horizontal="left" vertical="top" indent="2"/>
    </xf>
    <xf numFmtId="0" fontId="27" fillId="0" borderId="0" xfId="0" applyFont="1" applyAlignment="1">
      <alignment horizontal="left" indent="2"/>
    </xf>
    <xf numFmtId="0" fontId="20" fillId="0" borderId="0" xfId="0" applyFont="1" applyAlignment="1">
      <alignment horizontal="left" vertical="top" indent="1"/>
    </xf>
    <xf numFmtId="0" fontId="28" fillId="0" borderId="0" xfId="0" applyFont="1"/>
    <xf numFmtId="0" fontId="20" fillId="0" borderId="0" xfId="0" applyFont="1" applyAlignment="1">
      <alignment horizontal="left" indent="2"/>
    </xf>
    <xf numFmtId="0" fontId="28" fillId="0" borderId="0" xfId="0" applyFont="1" applyAlignment="1">
      <alignment horizontal="left" indent="1"/>
    </xf>
    <xf numFmtId="164" fontId="0" fillId="5" borderId="55" xfId="1" applyNumberFormat="1" applyFont="1" applyFill="1" applyBorder="1" applyAlignment="1">
      <alignment horizontal="center" vertical="center"/>
    </xf>
    <xf numFmtId="164" fontId="0" fillId="5" borderId="56" xfId="1" applyNumberFormat="1" applyFont="1" applyFill="1" applyBorder="1" applyAlignment="1">
      <alignment horizontal="center" vertical="center"/>
    </xf>
    <xf numFmtId="0" fontId="0" fillId="5" borderId="33" xfId="0" applyFill="1" applyBorder="1" applyAlignment="1">
      <alignment horizontal="center" vertical="top" wrapText="1"/>
    </xf>
    <xf numFmtId="164" fontId="0" fillId="0" borderId="0" xfId="0" applyNumberFormat="1" applyAlignment="1">
      <alignment horizontal="left" vertical="top" wrapText="1"/>
    </xf>
    <xf numFmtId="164" fontId="2" fillId="11" borderId="66" xfId="1" applyNumberFormat="1" applyFont="1" applyFill="1" applyBorder="1" applyAlignment="1">
      <alignment vertical="center" wrapText="1"/>
    </xf>
    <xf numFmtId="164" fontId="2" fillId="11" borderId="66" xfId="1" applyNumberFormat="1" applyFont="1" applyFill="1" applyBorder="1" applyAlignment="1">
      <alignment vertical="center"/>
    </xf>
    <xf numFmtId="164" fontId="2" fillId="11" borderId="41" xfId="1" applyNumberFormat="1" applyFont="1" applyFill="1" applyBorder="1" applyAlignment="1">
      <alignment vertical="center"/>
    </xf>
    <xf numFmtId="164" fontId="2" fillId="11" borderId="17" xfId="1" applyNumberFormat="1" applyFont="1" applyFill="1" applyBorder="1" applyAlignment="1">
      <alignment vertical="center"/>
    </xf>
    <xf numFmtId="9" fontId="24" fillId="11" borderId="16" xfId="2" applyFont="1" applyFill="1" applyBorder="1" applyAlignment="1">
      <alignment vertical="center"/>
    </xf>
    <xf numFmtId="10" fontId="0" fillId="0" borderId="0" xfId="0" applyNumberFormat="1"/>
    <xf numFmtId="167" fontId="0" fillId="0" borderId="0" xfId="2" applyNumberFormat="1" applyFont="1"/>
    <xf numFmtId="0" fontId="2" fillId="3" borderId="4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2" fillId="3" borderId="45" xfId="0" applyFont="1" applyFill="1" applyBorder="1" applyAlignment="1">
      <alignment horizontal="center" vertical="center" wrapText="1"/>
    </xf>
    <xf numFmtId="164" fontId="1" fillId="5" borderId="57" xfId="1" applyNumberFormat="1" applyFont="1" applyFill="1" applyBorder="1" applyAlignment="1">
      <alignment vertical="center"/>
    </xf>
    <xf numFmtId="164" fontId="1" fillId="5" borderId="47" xfId="1" applyNumberFormat="1" applyFont="1" applyFill="1" applyBorder="1" applyAlignment="1">
      <alignment vertical="center"/>
    </xf>
    <xf numFmtId="164" fontId="1" fillId="5" borderId="22" xfId="1" applyNumberFormat="1" applyFont="1" applyFill="1" applyBorder="1" applyAlignment="1">
      <alignment vertical="center"/>
    </xf>
    <xf numFmtId="164" fontId="1" fillId="5" borderId="56" xfId="1" applyNumberFormat="1" applyFont="1" applyFill="1" applyBorder="1" applyAlignment="1">
      <alignment vertical="center"/>
    </xf>
    <xf numFmtId="164" fontId="1" fillId="5" borderId="50" xfId="1" applyNumberFormat="1" applyFont="1" applyFill="1" applyBorder="1" applyAlignment="1">
      <alignment vertical="center"/>
    </xf>
    <xf numFmtId="164" fontId="1" fillId="5" borderId="12" xfId="1" applyNumberFormat="1" applyFont="1" applyFill="1" applyBorder="1" applyAlignment="1">
      <alignment vertical="center"/>
    </xf>
    <xf numFmtId="164" fontId="1" fillId="5" borderId="35" xfId="1" applyNumberFormat="1" applyFont="1" applyFill="1" applyBorder="1" applyAlignment="1">
      <alignment vertical="center"/>
    </xf>
    <xf numFmtId="164" fontId="1" fillId="5" borderId="39" xfId="1" applyNumberFormat="1" applyFont="1" applyFill="1" applyBorder="1" applyAlignment="1">
      <alignment horizontal="center" vertical="center"/>
    </xf>
    <xf numFmtId="164" fontId="1" fillId="5" borderId="40" xfId="1" applyNumberFormat="1" applyFont="1" applyFill="1" applyBorder="1" applyAlignment="1">
      <alignment vertical="center"/>
    </xf>
    <xf numFmtId="0" fontId="1" fillId="3" borderId="2" xfId="0" applyFont="1" applyFill="1" applyBorder="1" applyAlignment="1">
      <alignment vertical="top"/>
    </xf>
    <xf numFmtId="164" fontId="1" fillId="5" borderId="54" xfId="1" applyNumberFormat="1" applyFont="1" applyFill="1" applyBorder="1" applyAlignment="1">
      <alignment horizontal="right" vertical="center"/>
    </xf>
    <xf numFmtId="164" fontId="1" fillId="5" borderId="47" xfId="1" applyNumberFormat="1" applyFont="1" applyFill="1" applyBorder="1" applyAlignment="1">
      <alignment horizontal="right" vertical="center"/>
    </xf>
    <xf numFmtId="164" fontId="1" fillId="5" borderId="22" xfId="1" applyNumberFormat="1" applyFont="1" applyFill="1" applyBorder="1" applyAlignment="1">
      <alignment horizontal="right" vertical="center"/>
    </xf>
    <xf numFmtId="164" fontId="1" fillId="5" borderId="40" xfId="1" applyNumberFormat="1" applyFont="1" applyFill="1" applyBorder="1" applyAlignment="1">
      <alignment horizontal="right" vertical="center"/>
    </xf>
    <xf numFmtId="0" fontId="1" fillId="3" borderId="25" xfId="0" applyFont="1" applyFill="1" applyBorder="1" applyAlignment="1">
      <alignment vertical="top"/>
    </xf>
    <xf numFmtId="164" fontId="1" fillId="5" borderId="64" xfId="1" applyNumberFormat="1" applyFont="1" applyFill="1" applyBorder="1" applyAlignment="1">
      <alignment horizontal="right" vertical="center"/>
    </xf>
    <xf numFmtId="164" fontId="1" fillId="5" borderId="49" xfId="1" applyNumberFormat="1" applyFont="1" applyFill="1" applyBorder="1" applyAlignment="1">
      <alignment horizontal="right" vertical="center"/>
    </xf>
    <xf numFmtId="164" fontId="1" fillId="5" borderId="25" xfId="1" applyNumberFormat="1" applyFont="1" applyFill="1" applyBorder="1" applyAlignment="1">
      <alignment horizontal="right" vertical="center"/>
    </xf>
    <xf numFmtId="164" fontId="1" fillId="5" borderId="42" xfId="1" applyNumberFormat="1" applyFont="1" applyFill="1" applyBorder="1" applyAlignment="1">
      <alignment horizontal="right" vertical="center"/>
    </xf>
    <xf numFmtId="0" fontId="10" fillId="3" borderId="25" xfId="0" applyFont="1" applyFill="1" applyBorder="1" applyAlignment="1">
      <alignment vertical="top" wrapText="1" readingOrder="1"/>
    </xf>
    <xf numFmtId="0" fontId="1" fillId="3" borderId="42" xfId="0" applyFont="1" applyFill="1" applyBorder="1" applyAlignment="1">
      <alignment vertical="top"/>
    </xf>
    <xf numFmtId="0" fontId="10" fillId="3" borderId="2" xfId="0" applyFont="1" applyFill="1" applyBorder="1" applyAlignment="1">
      <alignment wrapText="1" readingOrder="1"/>
    </xf>
    <xf numFmtId="0" fontId="10" fillId="3" borderId="12" xfId="0" applyFont="1" applyFill="1" applyBorder="1" applyAlignment="1">
      <alignment vertical="center" wrapText="1" readingOrder="1"/>
    </xf>
    <xf numFmtId="165" fontId="1" fillId="5" borderId="57" xfId="1" applyNumberFormat="1" applyFont="1" applyFill="1" applyBorder="1" applyAlignment="1">
      <alignment vertical="center"/>
    </xf>
    <xf numFmtId="165" fontId="1" fillId="5" borderId="47" xfId="1" applyNumberFormat="1" applyFont="1" applyFill="1" applyBorder="1" applyAlignment="1">
      <alignment vertical="center"/>
    </xf>
    <xf numFmtId="165" fontId="1" fillId="5" borderId="22" xfId="1" applyNumberFormat="1" applyFont="1" applyFill="1" applyBorder="1" applyAlignment="1">
      <alignment vertical="center"/>
    </xf>
    <xf numFmtId="165" fontId="1" fillId="5" borderId="40" xfId="1" applyNumberFormat="1" applyFont="1" applyFill="1" applyBorder="1" applyAlignment="1">
      <alignment vertical="center"/>
    </xf>
    <xf numFmtId="165" fontId="1" fillId="5" borderId="55" xfId="1" applyNumberFormat="1" applyFont="1" applyFill="1" applyBorder="1" applyAlignment="1">
      <alignment vertical="center"/>
    </xf>
    <xf numFmtId="165" fontId="1" fillId="5" borderId="48" xfId="1" applyNumberFormat="1" applyFont="1" applyFill="1" applyBorder="1" applyAlignment="1">
      <alignment vertical="center"/>
    </xf>
    <xf numFmtId="165" fontId="1" fillId="5" borderId="29" xfId="1" applyNumberFormat="1" applyFont="1" applyFill="1" applyBorder="1" applyAlignment="1">
      <alignment vertical="center"/>
    </xf>
    <xf numFmtId="165" fontId="1" fillId="5" borderId="39" xfId="1" applyNumberFormat="1" applyFont="1" applyFill="1" applyBorder="1" applyAlignment="1">
      <alignment vertical="center"/>
    </xf>
    <xf numFmtId="164" fontId="1" fillId="5" borderId="7" xfId="1" applyNumberFormat="1" applyFont="1" applyFill="1" applyBorder="1" applyAlignment="1">
      <alignment vertical="center"/>
    </xf>
    <xf numFmtId="164" fontId="1" fillId="5" borderId="65" xfId="1" applyNumberFormat="1" applyFont="1" applyFill="1" applyBorder="1" applyAlignment="1">
      <alignment vertical="center"/>
    </xf>
    <xf numFmtId="164" fontId="1" fillId="5" borderId="0" xfId="1" applyNumberFormat="1" applyFont="1" applyFill="1" applyBorder="1" applyAlignment="1">
      <alignment vertical="center"/>
    </xf>
    <xf numFmtId="164" fontId="1" fillId="5" borderId="70" xfId="1" applyNumberFormat="1" applyFont="1" applyFill="1" applyBorder="1" applyAlignment="1">
      <alignment vertical="center"/>
    </xf>
    <xf numFmtId="0" fontId="9" fillId="4" borderId="4" xfId="0" applyFont="1" applyFill="1" applyBorder="1" applyAlignment="1">
      <alignment wrapText="1" readingOrder="1"/>
    </xf>
    <xf numFmtId="0" fontId="9" fillId="4" borderId="20" xfId="0" applyFont="1" applyFill="1" applyBorder="1" applyAlignment="1">
      <alignment vertical="top"/>
    </xf>
    <xf numFmtId="164" fontId="9" fillId="4" borderId="69" xfId="1" applyNumberFormat="1" applyFont="1" applyFill="1" applyBorder="1" applyAlignment="1">
      <alignment vertical="center"/>
    </xf>
    <xf numFmtId="164" fontId="9" fillId="4" borderId="4" xfId="1" applyNumberFormat="1" applyFont="1" applyFill="1" applyBorder="1" applyAlignment="1">
      <alignment vertical="center"/>
    </xf>
    <xf numFmtId="0" fontId="1" fillId="0" borderId="0" xfId="0" applyFont="1" applyAlignment="1">
      <alignment vertical="top"/>
    </xf>
    <xf numFmtId="168" fontId="0" fillId="0" borderId="0" xfId="0" applyNumberFormat="1"/>
    <xf numFmtId="167" fontId="0" fillId="0" borderId="0" xfId="2" applyNumberFormat="1" applyFont="1" applyFill="1"/>
    <xf numFmtId="167" fontId="0" fillId="0" borderId="0" xfId="0" applyNumberFormat="1"/>
    <xf numFmtId="9" fontId="10" fillId="0" borderId="80" xfId="2" applyFont="1" applyFill="1" applyBorder="1" applyAlignment="1">
      <alignment vertical="center"/>
    </xf>
    <xf numFmtId="164" fontId="10" fillId="5" borderId="40" xfId="1" applyNumberFormat="1" applyFont="1" applyFill="1" applyBorder="1" applyAlignment="1">
      <alignment vertical="center"/>
    </xf>
    <xf numFmtId="9" fontId="10" fillId="0" borderId="51" xfId="2" applyFont="1" applyFill="1" applyBorder="1" applyAlignment="1">
      <alignment vertical="center"/>
    </xf>
    <xf numFmtId="0" fontId="0" fillId="3" borderId="25" xfId="0" applyFill="1" applyBorder="1" applyAlignment="1">
      <alignment horizontal="left" vertical="top"/>
    </xf>
    <xf numFmtId="0" fontId="0" fillId="3" borderId="22" xfId="0" applyFill="1" applyBorder="1" applyAlignment="1">
      <alignment horizontal="left" vertical="top"/>
    </xf>
    <xf numFmtId="0" fontId="7" fillId="2" borderId="32"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68" xfId="0" applyFont="1" applyFill="1" applyBorder="1" applyAlignment="1">
      <alignment horizontal="left" vertical="top" wrapText="1"/>
    </xf>
    <xf numFmtId="0" fontId="7" fillId="2" borderId="6" xfId="0" applyFont="1" applyFill="1" applyBorder="1" applyAlignment="1">
      <alignment horizontal="left" vertical="top"/>
    </xf>
    <xf numFmtId="0" fontId="10" fillId="3" borderId="7" xfId="0" applyFont="1" applyFill="1" applyBorder="1" applyAlignment="1">
      <alignment horizontal="left" vertical="top" wrapText="1" readingOrder="1"/>
    </xf>
    <xf numFmtId="0" fontId="10" fillId="3" borderId="22" xfId="0" applyFont="1" applyFill="1" applyBorder="1" applyAlignment="1">
      <alignment horizontal="left" vertical="top" wrapText="1" readingOrder="1"/>
    </xf>
    <xf numFmtId="0" fontId="1" fillId="3" borderId="8" xfId="0" applyFont="1" applyFill="1" applyBorder="1" applyAlignment="1">
      <alignment horizontal="left" vertical="top"/>
    </xf>
    <xf numFmtId="0" fontId="1" fillId="3" borderId="23" xfId="0" applyFont="1" applyFill="1" applyBorder="1" applyAlignment="1">
      <alignment horizontal="left" vertical="top"/>
    </xf>
    <xf numFmtId="0" fontId="7" fillId="2" borderId="1" xfId="0" applyFont="1" applyFill="1" applyBorder="1" applyAlignment="1">
      <alignment horizontal="left" vertical="top" wrapText="1"/>
    </xf>
    <xf numFmtId="0" fontId="7" fillId="2" borderId="21" xfId="0" applyFont="1" applyFill="1" applyBorder="1" applyAlignment="1">
      <alignment horizontal="left" vertical="top" wrapText="1"/>
    </xf>
    <xf numFmtId="0" fontId="7" fillId="2" borderId="28" xfId="0" applyFont="1" applyFill="1" applyBorder="1" applyAlignment="1">
      <alignment horizontal="left" vertical="top" wrapText="1"/>
    </xf>
    <xf numFmtId="0" fontId="7" fillId="2" borderId="33" xfId="0" applyFont="1" applyFill="1" applyBorder="1" applyAlignment="1">
      <alignment horizontal="left" vertical="top" wrapText="1"/>
    </xf>
    <xf numFmtId="0" fontId="1" fillId="3" borderId="25" xfId="0" applyFont="1" applyFill="1" applyBorder="1" applyAlignment="1">
      <alignment horizontal="left" vertical="top"/>
    </xf>
    <xf numFmtId="0" fontId="1" fillId="3" borderId="7" xfId="0" applyFont="1" applyFill="1" applyBorder="1" applyAlignment="1">
      <alignment horizontal="left" vertical="top"/>
    </xf>
    <xf numFmtId="0" fontId="1" fillId="3" borderId="22" xfId="0" applyFont="1" applyFill="1" applyBorder="1" applyAlignment="1">
      <alignment horizontal="left" vertical="top"/>
    </xf>
    <xf numFmtId="0" fontId="1" fillId="3" borderId="34" xfId="0" applyFont="1" applyFill="1" applyBorder="1" applyAlignment="1">
      <alignment horizontal="left" vertical="top" wrapText="1"/>
    </xf>
    <xf numFmtId="0" fontId="1" fillId="3" borderId="8" xfId="0" applyFont="1" applyFill="1" applyBorder="1" applyAlignment="1">
      <alignment horizontal="left" vertical="top" wrapText="1"/>
    </xf>
    <xf numFmtId="0" fontId="1" fillId="3" borderId="23" xfId="0" applyFont="1" applyFill="1" applyBorder="1" applyAlignment="1">
      <alignment horizontal="left" vertical="top" wrapText="1"/>
    </xf>
    <xf numFmtId="0" fontId="7" fillId="2" borderId="21" xfId="0" applyFont="1" applyFill="1" applyBorder="1" applyAlignment="1">
      <alignment vertical="top"/>
    </xf>
    <xf numFmtId="0" fontId="7" fillId="2" borderId="28" xfId="0" applyFont="1" applyFill="1" applyBorder="1" applyAlignment="1">
      <alignment vertical="top"/>
    </xf>
    <xf numFmtId="0" fontId="7" fillId="2" borderId="33" xfId="0" applyFont="1" applyFill="1" applyBorder="1" applyAlignment="1">
      <alignment vertical="top"/>
    </xf>
    <xf numFmtId="0" fontId="7" fillId="2" borderId="11" xfId="0" applyFont="1" applyFill="1" applyBorder="1" applyAlignment="1">
      <alignment vertical="top"/>
    </xf>
    <xf numFmtId="0" fontId="10" fillId="3" borderId="25" xfId="0" applyFont="1" applyFill="1" applyBorder="1" applyAlignment="1">
      <alignment horizontal="left" vertical="top" wrapText="1"/>
    </xf>
    <xf numFmtId="0" fontId="10" fillId="3" borderId="7" xfId="0" applyFont="1" applyFill="1" applyBorder="1" applyAlignment="1">
      <alignment horizontal="left" vertical="top" wrapText="1"/>
    </xf>
    <xf numFmtId="0" fontId="10" fillId="3" borderId="18" xfId="0" applyFont="1" applyFill="1" applyBorder="1" applyAlignment="1">
      <alignment horizontal="left" vertical="top" wrapText="1"/>
    </xf>
    <xf numFmtId="0" fontId="1" fillId="3" borderId="42" xfId="0" applyFont="1" applyFill="1" applyBorder="1" applyAlignment="1">
      <alignment horizontal="left" vertical="top" wrapText="1"/>
    </xf>
    <xf numFmtId="0" fontId="1" fillId="3" borderId="37" xfId="0" applyFont="1" applyFill="1" applyBorder="1" applyAlignment="1">
      <alignment horizontal="left" vertical="top" wrapText="1"/>
    </xf>
    <xf numFmtId="0" fontId="0" fillId="3" borderId="34" xfId="0" applyFill="1" applyBorder="1" applyAlignment="1">
      <alignment horizontal="left" vertical="top"/>
    </xf>
    <xf numFmtId="0" fontId="1" fillId="3" borderId="4" xfId="0" applyFont="1" applyFill="1" applyBorder="1" applyAlignment="1">
      <alignment horizontal="left" vertical="top"/>
    </xf>
    <xf numFmtId="0" fontId="0" fillId="3" borderId="8" xfId="0" applyFill="1" applyBorder="1" applyAlignment="1">
      <alignment horizontal="left" vertical="top"/>
    </xf>
    <xf numFmtId="0" fontId="2" fillId="2"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3" fillId="2" borderId="24" xfId="0" applyFont="1" applyFill="1" applyBorder="1" applyAlignment="1">
      <alignment horizontal="center" vertical="center"/>
    </xf>
    <xf numFmtId="0" fontId="3" fillId="2" borderId="36" xfId="0" applyFont="1" applyFill="1" applyBorder="1" applyAlignment="1">
      <alignment horizontal="center" vertical="center"/>
    </xf>
    <xf numFmtId="0" fontId="3" fillId="2" borderId="9" xfId="0" applyFont="1" applyFill="1" applyBorder="1" applyAlignment="1">
      <alignment horizontal="center" vertical="center"/>
    </xf>
    <xf numFmtId="0" fontId="7" fillId="2" borderId="21" xfId="0" applyFont="1" applyFill="1" applyBorder="1" applyAlignment="1">
      <alignment horizontal="left" vertical="top"/>
    </xf>
    <xf numFmtId="0" fontId="7" fillId="2" borderId="11" xfId="0" applyFont="1" applyFill="1" applyBorder="1" applyAlignment="1">
      <alignment horizontal="left" vertical="top"/>
    </xf>
    <xf numFmtId="0" fontId="10" fillId="3" borderId="25" xfId="0" applyFont="1" applyFill="1" applyBorder="1" applyAlignment="1">
      <alignment horizontal="left" vertical="top"/>
    </xf>
    <xf numFmtId="0" fontId="10" fillId="3" borderId="7" xfId="0" applyFont="1" applyFill="1" applyBorder="1" applyAlignment="1">
      <alignment horizontal="left" vertical="top"/>
    </xf>
    <xf numFmtId="0" fontId="10" fillId="3" borderId="18" xfId="0" applyFont="1" applyFill="1" applyBorder="1" applyAlignment="1">
      <alignment horizontal="left" vertical="top"/>
    </xf>
    <xf numFmtId="0" fontId="1" fillId="3" borderId="40" xfId="0" applyFont="1" applyFill="1" applyBorder="1" applyAlignment="1">
      <alignment horizontal="left" vertical="top" wrapText="1"/>
    </xf>
    <xf numFmtId="0" fontId="1" fillId="3" borderId="5" xfId="0" applyFont="1" applyFill="1" applyBorder="1" applyAlignment="1">
      <alignment horizontal="left" vertical="top" wrapText="1"/>
    </xf>
    <xf numFmtId="0" fontId="13" fillId="0" borderId="0" xfId="3" applyAlignment="1" applyProtection="1">
      <alignment horizontal="left" wrapText="1" indent="2"/>
    </xf>
    <xf numFmtId="0" fontId="20" fillId="0" borderId="0" xfId="0" applyFont="1" applyAlignment="1">
      <alignment horizontal="left" vertical="top" wrapText="1" indent="2"/>
    </xf>
    <xf numFmtId="0" fontId="0" fillId="0" borderId="0" xfId="0" applyAlignment="1">
      <alignment horizontal="left" vertical="top" wrapText="1" indent="2"/>
    </xf>
    <xf numFmtId="0" fontId="15" fillId="0" borderId="0" xfId="0" applyFont="1" applyAlignment="1">
      <alignment horizontal="left" vertical="top" wrapText="1" indent="2"/>
    </xf>
    <xf numFmtId="0" fontId="10" fillId="0" borderId="0" xfId="3" applyFont="1" applyFill="1" applyAlignment="1">
      <alignment horizontal="left" vertical="top" wrapText="1" indent="2"/>
    </xf>
    <xf numFmtId="0" fontId="0" fillId="0" borderId="0" xfId="0" applyAlignment="1">
      <alignment horizontal="left" vertical="top" wrapText="1"/>
    </xf>
    <xf numFmtId="164" fontId="9" fillId="4" borderId="17" xfId="1" applyNumberFormat="1" applyFont="1" applyFill="1" applyBorder="1" applyAlignment="1">
      <alignment horizontal="center" vertical="center"/>
    </xf>
    <xf numFmtId="164" fontId="9" fillId="4" borderId="41" xfId="1" applyNumberFormat="1" applyFont="1" applyFill="1" applyBorder="1" applyAlignment="1">
      <alignment horizontal="center" vertical="center"/>
    </xf>
    <xf numFmtId="0" fontId="10" fillId="3" borderId="4" xfId="0" applyFont="1" applyFill="1" applyBorder="1" applyAlignment="1">
      <alignment horizontal="left" vertical="top" wrapText="1" readingOrder="1"/>
    </xf>
    <xf numFmtId="0" fontId="10" fillId="3" borderId="25" xfId="0" applyFont="1" applyFill="1" applyBorder="1" applyAlignment="1">
      <alignment horizontal="left" vertical="top" wrapText="1" readingOrder="1"/>
    </xf>
    <xf numFmtId="0" fontId="10" fillId="3" borderId="18" xfId="0" applyFont="1" applyFill="1" applyBorder="1" applyAlignment="1">
      <alignment horizontal="left" vertical="top" wrapText="1" readingOrder="1"/>
    </xf>
    <xf numFmtId="0" fontId="0" fillId="3" borderId="34" xfId="0" applyFill="1" applyBorder="1" applyAlignment="1">
      <alignment horizontal="left" vertical="top" wrapText="1"/>
    </xf>
    <xf numFmtId="0" fontId="0" fillId="3" borderId="8" xfId="0" applyFill="1" applyBorder="1" applyAlignment="1">
      <alignment horizontal="left" vertical="top" wrapText="1"/>
    </xf>
    <xf numFmtId="0" fontId="0" fillId="3" borderId="5" xfId="0" applyFill="1" applyBorder="1" applyAlignment="1">
      <alignment horizontal="left" vertical="top" wrapText="1"/>
    </xf>
    <xf numFmtId="0" fontId="0" fillId="0" borderId="35" xfId="0" applyBorder="1" applyAlignment="1">
      <alignment horizontal="left" vertical="top" wrapText="1"/>
    </xf>
    <xf numFmtId="0" fontId="0" fillId="0" borderId="14" xfId="0" applyBorder="1" applyAlignment="1">
      <alignment horizontal="left" vertical="top" wrapText="1"/>
    </xf>
    <xf numFmtId="0" fontId="7" fillId="2" borderId="11" xfId="0" applyFont="1" applyFill="1" applyBorder="1" applyAlignment="1">
      <alignment horizontal="left" vertical="top" wrapText="1"/>
    </xf>
    <xf numFmtId="0" fontId="10" fillId="3" borderId="2" xfId="0" applyFont="1" applyFill="1" applyBorder="1" applyAlignment="1">
      <alignment horizontal="left" vertical="top" wrapText="1" readingOrder="1"/>
    </xf>
    <xf numFmtId="0" fontId="10" fillId="3" borderId="3" xfId="0" applyFont="1" applyFill="1" applyBorder="1" applyAlignment="1">
      <alignment horizontal="left" vertical="top" wrapText="1" readingOrder="1"/>
    </xf>
    <xf numFmtId="0" fontId="10" fillId="3" borderId="29" xfId="0" applyFont="1" applyFill="1" applyBorder="1" applyAlignment="1">
      <alignment horizontal="left" vertical="top" wrapText="1" readingOrder="1"/>
    </xf>
    <xf numFmtId="0" fontId="10" fillId="3" borderId="26" xfId="0" applyFont="1" applyFill="1" applyBorder="1" applyAlignment="1">
      <alignment horizontal="left" vertical="top" wrapText="1" readingOrder="1"/>
    </xf>
    <xf numFmtId="0" fontId="10" fillId="3" borderId="12" xfId="0" applyFont="1" applyFill="1" applyBorder="1" applyAlignment="1">
      <alignment horizontal="left" vertical="top" wrapText="1" readingOrder="1"/>
    </xf>
    <xf numFmtId="0" fontId="10" fillId="3" borderId="13" xfId="0" applyFont="1" applyFill="1" applyBorder="1" applyAlignment="1">
      <alignment horizontal="left" vertical="top" wrapText="1" readingOrder="1"/>
    </xf>
    <xf numFmtId="0" fontId="2" fillId="2" borderId="4" xfId="0" applyFont="1" applyFill="1" applyBorder="1" applyAlignment="1">
      <alignment horizontal="left" vertical="top"/>
    </xf>
    <xf numFmtId="0" fontId="2" fillId="2" borderId="5" xfId="0" applyFont="1" applyFill="1" applyBorder="1"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9" xfId="0" applyBorder="1" applyAlignment="1">
      <alignment horizontal="left" vertical="top" wrapText="1"/>
    </xf>
    <xf numFmtId="0" fontId="0" fillId="0" borderId="26" xfId="0" applyBorder="1" applyAlignment="1">
      <alignment horizontal="left" vertical="top" wrapText="1"/>
    </xf>
    <xf numFmtId="0" fontId="0" fillId="0" borderId="25" xfId="0" applyBorder="1" applyAlignment="1">
      <alignment horizontal="left" vertical="top" wrapText="1"/>
    </xf>
    <xf numFmtId="0" fontId="0" fillId="0" borderId="34" xfId="0" applyBorder="1" applyAlignment="1">
      <alignment horizontal="left" vertical="top" wrapText="1"/>
    </xf>
    <xf numFmtId="0" fontId="23" fillId="2" borderId="10" xfId="0" applyFont="1" applyFill="1" applyBorder="1" applyAlignment="1">
      <alignment horizontal="left" vertical="top" wrapText="1" readingOrder="1"/>
    </xf>
    <xf numFmtId="0" fontId="23" fillId="2" borderId="46" xfId="0" applyFont="1" applyFill="1" applyBorder="1" applyAlignment="1">
      <alignment horizontal="left" vertical="top" wrapText="1" readingOrder="1"/>
    </xf>
    <xf numFmtId="0" fontId="23" fillId="2" borderId="67" xfId="0" applyFont="1" applyFill="1" applyBorder="1" applyAlignment="1">
      <alignment horizontal="left" vertical="top" wrapText="1" readingOrder="1"/>
    </xf>
    <xf numFmtId="0" fontId="7" fillId="2" borderId="10" xfId="0" applyFont="1" applyFill="1" applyBorder="1" applyAlignment="1">
      <alignment horizontal="left" vertical="top"/>
    </xf>
    <xf numFmtId="0" fontId="7" fillId="2" borderId="46" xfId="0" applyFont="1" applyFill="1" applyBorder="1" applyAlignment="1">
      <alignment horizontal="left" vertical="top"/>
    </xf>
    <xf numFmtId="0" fontId="7" fillId="2" borderId="67" xfId="0" applyFont="1" applyFill="1" applyBorder="1" applyAlignment="1">
      <alignment horizontal="left" vertical="top"/>
    </xf>
    <xf numFmtId="0" fontId="7" fillId="2" borderId="51" xfId="0" applyFont="1" applyFill="1" applyBorder="1" applyAlignment="1">
      <alignment horizontal="left" vertical="top" wrapText="1"/>
    </xf>
    <xf numFmtId="0" fontId="10" fillId="3" borderId="70" xfId="0" applyFont="1" applyFill="1" applyBorder="1" applyAlignment="1">
      <alignment horizontal="left" vertical="top" wrapText="1" readingOrder="1"/>
    </xf>
    <xf numFmtId="0" fontId="10" fillId="3" borderId="37" xfId="0" applyFont="1" applyFill="1" applyBorder="1" applyAlignment="1">
      <alignment horizontal="left" vertical="top" wrapText="1" readingOrder="1"/>
    </xf>
    <xf numFmtId="0" fontId="3" fillId="2" borderId="36" xfId="0" applyFont="1" applyFill="1" applyBorder="1" applyAlignment="1">
      <alignment horizontal="center" vertical="top"/>
    </xf>
    <xf numFmtId="0" fontId="3" fillId="2" borderId="9" xfId="0" applyFont="1" applyFill="1" applyBorder="1" applyAlignment="1">
      <alignment horizontal="center" vertical="top"/>
    </xf>
    <xf numFmtId="0" fontId="7" fillId="2" borderId="43" xfId="0" applyFont="1" applyFill="1" applyBorder="1" applyAlignment="1">
      <alignment horizontal="left" vertical="top" wrapText="1"/>
    </xf>
    <xf numFmtId="0" fontId="2" fillId="2" borderId="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51" xfId="0" applyFont="1" applyFill="1" applyBorder="1" applyAlignment="1">
      <alignment horizontal="left" vertical="top"/>
    </xf>
    <xf numFmtId="0" fontId="7" fillId="2" borderId="30" xfId="0" applyFont="1" applyFill="1" applyBorder="1" applyAlignment="1">
      <alignment horizontal="left" vertical="top"/>
    </xf>
    <xf numFmtId="0" fontId="7" fillId="2" borderId="44" xfId="0" applyFont="1" applyFill="1" applyBorder="1" applyAlignment="1">
      <alignment vertical="top"/>
    </xf>
    <xf numFmtId="0" fontId="0" fillId="3" borderId="4" xfId="0" applyFill="1" applyBorder="1" applyAlignment="1">
      <alignment horizontal="left" vertical="top"/>
    </xf>
    <xf numFmtId="0" fontId="0" fillId="3" borderId="7" xfId="0" applyFill="1" applyBorder="1" applyAlignment="1">
      <alignment horizontal="left" vertical="top"/>
    </xf>
    <xf numFmtId="0" fontId="4" fillId="2" borderId="10" xfId="0" applyFont="1" applyFill="1" applyBorder="1" applyAlignment="1">
      <alignment horizontal="right" vertical="center" wrapText="1"/>
    </xf>
    <xf numFmtId="0" fontId="4" fillId="2" borderId="46" xfId="0" applyFont="1" applyFill="1" applyBorder="1" applyAlignment="1">
      <alignment horizontal="right" vertical="center" wrapText="1"/>
    </xf>
    <xf numFmtId="0" fontId="24" fillId="2" borderId="10" xfId="0" applyFont="1" applyFill="1" applyBorder="1" applyAlignment="1">
      <alignment horizontal="left" vertical="top"/>
    </xf>
    <xf numFmtId="0" fontId="24" fillId="2" borderId="67" xfId="0" applyFont="1" applyFill="1" applyBorder="1" applyAlignment="1">
      <alignment horizontal="left" vertical="top"/>
    </xf>
    <xf numFmtId="0" fontId="2" fillId="2" borderId="41" xfId="0" applyFont="1" applyFill="1" applyBorder="1" applyAlignment="1">
      <alignment horizontal="left" vertical="top" wrapText="1"/>
    </xf>
    <xf numFmtId="0" fontId="2" fillId="2" borderId="67" xfId="0" applyFont="1" applyFill="1" applyBorder="1" applyAlignment="1">
      <alignment horizontal="left" vertical="top" wrapText="1"/>
    </xf>
    <xf numFmtId="0" fontId="24" fillId="2" borderId="41" xfId="0" applyFont="1" applyFill="1" applyBorder="1" applyAlignment="1">
      <alignment horizontal="left" vertical="top" wrapText="1" readingOrder="1"/>
    </xf>
    <xf numFmtId="0" fontId="24" fillId="2" borderId="67" xfId="0" applyFont="1" applyFill="1" applyBorder="1" applyAlignment="1">
      <alignment horizontal="left" vertical="top" wrapText="1" readingOrder="1"/>
    </xf>
    <xf numFmtId="0" fontId="23" fillId="2" borderId="79" xfId="0" applyFont="1" applyFill="1" applyBorder="1" applyAlignment="1">
      <alignment horizontal="left" vertical="top" wrapText="1" readingOrder="1"/>
    </xf>
    <xf numFmtId="0" fontId="23" fillId="2" borderId="71" xfId="0" applyFont="1" applyFill="1" applyBorder="1" applyAlignment="1">
      <alignment horizontal="left" vertical="top" wrapText="1" readingOrder="1"/>
    </xf>
    <xf numFmtId="0" fontId="7" fillId="2" borderId="32" xfId="0" applyFont="1" applyFill="1" applyBorder="1" applyAlignment="1">
      <alignment horizontal="left" vertical="top"/>
    </xf>
    <xf numFmtId="0" fontId="7" fillId="2" borderId="68" xfId="0" applyFont="1" applyFill="1" applyBorder="1" applyAlignment="1">
      <alignment horizontal="left" vertical="top"/>
    </xf>
    <xf numFmtId="0" fontId="7" fillId="2" borderId="53" xfId="0" applyFont="1" applyFill="1" applyBorder="1" applyAlignment="1">
      <alignment horizontal="left" vertical="top" wrapText="1"/>
    </xf>
    <xf numFmtId="0" fontId="23" fillId="2" borderId="41" xfId="0" applyFont="1" applyFill="1" applyBorder="1" applyAlignment="1">
      <alignment horizontal="left" vertical="top" wrapText="1" readingOrder="1"/>
    </xf>
    <xf numFmtId="0" fontId="10" fillId="3" borderId="20" xfId="0" applyFont="1" applyFill="1" applyBorder="1" applyAlignment="1">
      <alignment horizontal="left" vertical="top" wrapText="1" readingOrder="1"/>
    </xf>
    <xf numFmtId="0" fontId="24" fillId="2" borderId="41" xfId="0" applyFont="1" applyFill="1" applyBorder="1" applyAlignment="1">
      <alignment horizontal="left" vertical="top"/>
    </xf>
    <xf numFmtId="0" fontId="22" fillId="10" borderId="0" xfId="0" applyFont="1" applyFill="1" applyAlignment="1">
      <alignment horizontal="left"/>
    </xf>
    <xf numFmtId="0" fontId="0" fillId="3" borderId="1" xfId="0" applyFill="1" applyBorder="1" applyAlignment="1">
      <alignment horizontal="center"/>
    </xf>
    <xf numFmtId="0" fontId="0" fillId="3" borderId="11" xfId="0" applyFill="1" applyBorder="1" applyAlignment="1">
      <alignment horizontal="center"/>
    </xf>
    <xf numFmtId="0" fontId="0" fillId="3" borderId="38" xfId="0" applyFill="1" applyBorder="1" applyAlignment="1">
      <alignment horizontal="center"/>
    </xf>
    <xf numFmtId="0" fontId="0" fillId="3" borderId="36" xfId="0" applyFill="1" applyBorder="1" applyAlignment="1">
      <alignment horizontal="center"/>
    </xf>
    <xf numFmtId="0" fontId="0" fillId="3" borderId="9" xfId="0" applyFill="1" applyBorder="1" applyAlignment="1">
      <alignment horizontal="center"/>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colors>
    <mruColors>
      <color rgb="FF546670"/>
      <color rgb="FFB0D235"/>
      <color rgb="FFFAA434"/>
      <color rgb="FF0087CD"/>
      <color rgb="FFF15B5B"/>
      <color rgb="FF2F6B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2"/>
          <c:order val="0"/>
          <c:tx>
            <c:strRef>
              <c:f>'Summary Chart'!$B$34</c:f>
              <c:strCache>
                <c:ptCount val="1"/>
                <c:pt idx="0">
                  <c:v>Buildings</c:v>
                </c:pt>
              </c:strCache>
            </c:strRef>
          </c:tx>
          <c:spPr>
            <a:solidFill>
              <a:srgbClr val="FAA434"/>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Chart'!$C$34:$F$34</c:f>
              <c:numCache>
                <c:formatCode>_(* #,##0_);_(* \(#,##0\);_(* "-"??_);_(@_)</c:formatCode>
                <c:ptCount val="4"/>
                <c:pt idx="0">
                  <c:v>40898014.568000004</c:v>
                </c:pt>
                <c:pt idx="1">
                  <c:v>32188977.673932105</c:v>
                </c:pt>
                <c:pt idx="2">
                  <c:v>25738819.976</c:v>
                </c:pt>
                <c:pt idx="3">
                  <c:v>24488726.121999994</c:v>
                </c:pt>
              </c:numCache>
            </c:numRef>
          </c:val>
          <c:extLst>
            <c:ext xmlns:c16="http://schemas.microsoft.com/office/drawing/2014/chart" uri="{C3380CC4-5D6E-409C-BE32-E72D297353CC}">
              <c16:uniqueId val="{00000000-9D78-4CA5-8695-DA39A391E55D}"/>
            </c:ext>
          </c:extLst>
        </c:ser>
        <c:ser>
          <c:idx val="8"/>
          <c:order val="1"/>
          <c:tx>
            <c:strRef>
              <c:f>'Summary Chart'!$B$35</c:f>
              <c:strCache>
                <c:ptCount val="1"/>
                <c:pt idx="0">
                  <c:v>Data Centers </c:v>
                </c:pt>
              </c:strCache>
            </c:strRef>
          </c:tx>
          <c:spPr>
            <a:solidFill>
              <a:schemeClr val="accent2"/>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Chart'!$C$35:$F$35</c:f>
              <c:numCache>
                <c:formatCode>_(* #,##0_);_(* \(#,##0\);_(* "-"??_);_(@_)</c:formatCode>
                <c:ptCount val="4"/>
                <c:pt idx="2">
                  <c:v>2156669</c:v>
                </c:pt>
                <c:pt idx="3">
                  <c:v>5507302.0999999996</c:v>
                </c:pt>
              </c:numCache>
            </c:numRef>
          </c:val>
          <c:extLst>
            <c:ext xmlns:c16="http://schemas.microsoft.com/office/drawing/2014/chart" uri="{C3380CC4-5D6E-409C-BE32-E72D297353CC}">
              <c16:uniqueId val="{00000000-CF29-4FB7-AFE7-165CAD22B1BC}"/>
            </c:ext>
          </c:extLst>
        </c:ser>
        <c:ser>
          <c:idx val="3"/>
          <c:order val="2"/>
          <c:tx>
            <c:strRef>
              <c:f>'Summary Chart'!$B$36</c:f>
              <c:strCache>
                <c:ptCount val="1"/>
                <c:pt idx="0">
                  <c:v>Transportation </c:v>
                </c:pt>
              </c:strCache>
            </c:strRef>
          </c:tx>
          <c:spPr>
            <a:solidFill>
              <a:srgbClr val="0087CD"/>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Chart'!$C$36:$F$36</c:f>
              <c:numCache>
                <c:formatCode>_(* #,##0_);_(* \(#,##0\);_(* "-"??_);_(@_)</c:formatCode>
                <c:ptCount val="4"/>
                <c:pt idx="0">
                  <c:v>29017112.858637501</c:v>
                </c:pt>
                <c:pt idx="1">
                  <c:v>28115427.494913679</c:v>
                </c:pt>
                <c:pt idx="2">
                  <c:v>22584280.458477613</c:v>
                </c:pt>
                <c:pt idx="3">
                  <c:v>25247812.144430976</c:v>
                </c:pt>
              </c:numCache>
            </c:numRef>
          </c:val>
          <c:extLst>
            <c:ext xmlns:c16="http://schemas.microsoft.com/office/drawing/2014/chart" uri="{C3380CC4-5D6E-409C-BE32-E72D297353CC}">
              <c16:uniqueId val="{00000001-9D78-4CA5-8695-DA39A391E55D}"/>
            </c:ext>
          </c:extLst>
        </c:ser>
        <c:ser>
          <c:idx val="4"/>
          <c:order val="3"/>
          <c:tx>
            <c:strRef>
              <c:f>'Summary Chart'!$B$37</c:f>
              <c:strCache>
                <c:ptCount val="1"/>
                <c:pt idx="0">
                  <c:v>Waste</c:v>
                </c:pt>
              </c:strCache>
            </c:strRef>
          </c:tx>
          <c:spPr>
            <a:solidFill>
              <a:srgbClr val="7030A0"/>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Chart'!$C$37:$F$37</c:f>
              <c:numCache>
                <c:formatCode>_(* #,##0_);_(* \(#,##0\);_(* "-"??_);_(@_)</c:formatCode>
                <c:ptCount val="4"/>
                <c:pt idx="0">
                  <c:v>2011492.2959999999</c:v>
                </c:pt>
                <c:pt idx="1">
                  <c:v>1783637.03</c:v>
                </c:pt>
                <c:pt idx="2">
                  <c:v>1889299.7</c:v>
                </c:pt>
                <c:pt idx="3">
                  <c:v>1764807.4894000001</c:v>
                </c:pt>
              </c:numCache>
            </c:numRef>
          </c:val>
          <c:extLst>
            <c:ext xmlns:c16="http://schemas.microsoft.com/office/drawing/2014/chart" uri="{C3380CC4-5D6E-409C-BE32-E72D297353CC}">
              <c16:uniqueId val="{00000002-9D78-4CA5-8695-DA39A391E55D}"/>
            </c:ext>
          </c:extLst>
        </c:ser>
        <c:ser>
          <c:idx val="5"/>
          <c:order val="4"/>
          <c:tx>
            <c:strRef>
              <c:f>'Summary Chart'!$B$38</c:f>
              <c:strCache>
                <c:ptCount val="1"/>
                <c:pt idx="0">
                  <c:v>Other </c:v>
                </c:pt>
              </c:strCache>
            </c:strRef>
          </c:tx>
          <c:spPr>
            <a:solidFill>
              <a:srgbClr val="546670">
                <a:alpha val="50196"/>
              </a:srgbClr>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Chart'!$C$38:$F$38</c:f>
              <c:numCache>
                <c:formatCode>_(* #,##0_);_(* \(#,##0\);_(* "-"??_);_(@_)</c:formatCode>
                <c:ptCount val="4"/>
                <c:pt idx="0">
                  <c:v>2524641.0020734775</c:v>
                </c:pt>
                <c:pt idx="1">
                  <c:v>3199075.3345263992</c:v>
                </c:pt>
                <c:pt idx="2">
                  <c:v>3778767.5080712112</c:v>
                </c:pt>
                <c:pt idx="3">
                  <c:v>4008801.0412124749</c:v>
                </c:pt>
              </c:numCache>
            </c:numRef>
          </c:val>
          <c:extLst>
            <c:ext xmlns:c16="http://schemas.microsoft.com/office/drawing/2014/chart" uri="{C3380CC4-5D6E-409C-BE32-E72D297353CC}">
              <c16:uniqueId val="{00000003-9D78-4CA5-8695-DA39A391E55D}"/>
            </c:ext>
          </c:extLst>
        </c:ser>
        <c:ser>
          <c:idx val="0"/>
          <c:order val="5"/>
          <c:tx>
            <c:strRef>
              <c:f>'Summary Chart'!$B$39</c:f>
              <c:strCache>
                <c:ptCount val="1"/>
                <c:pt idx="0">
                  <c:v>Forest &amp; Trees Emissions</c:v>
                </c:pt>
              </c:strCache>
            </c:strRef>
          </c:tx>
          <c:spPr>
            <a:solidFill>
              <a:srgbClr val="33CC33">
                <a:alpha val="80000"/>
              </a:srgbClr>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Chart'!$C$39:$F$39</c:f>
              <c:numCache>
                <c:formatCode>_(* #,##0_);_(* \(#,##0\);_(* "-"??_);_(@_)</c:formatCode>
                <c:ptCount val="4"/>
                <c:pt idx="0">
                  <c:v>1197106.0156600703</c:v>
                </c:pt>
                <c:pt idx="1">
                  <c:v>603262</c:v>
                </c:pt>
                <c:pt idx="2">
                  <c:v>554780</c:v>
                </c:pt>
                <c:pt idx="3">
                  <c:v>554780</c:v>
                </c:pt>
              </c:numCache>
            </c:numRef>
          </c:val>
          <c:extLst>
            <c:ext xmlns:c16="http://schemas.microsoft.com/office/drawing/2014/chart" uri="{C3380CC4-5D6E-409C-BE32-E72D297353CC}">
              <c16:uniqueId val="{00000004-9D78-4CA5-8695-DA39A391E55D}"/>
            </c:ext>
          </c:extLst>
        </c:ser>
        <c:ser>
          <c:idx val="1"/>
          <c:order val="6"/>
          <c:tx>
            <c:strRef>
              <c:f>'Summary Chart'!$B$40</c:f>
              <c:strCache>
                <c:ptCount val="1"/>
                <c:pt idx="0">
                  <c:v>Forest &amp; Trees Removals</c:v>
                </c:pt>
              </c:strCache>
            </c:strRef>
          </c:tx>
          <c:spPr>
            <a:solidFill>
              <a:srgbClr val="B0D235"/>
            </a:solidFill>
            <a:ln>
              <a:noFill/>
            </a:ln>
            <a:effectLst/>
          </c:spPr>
          <c:invertIfNegative val="0"/>
          <c:cat>
            <c:numRef>
              <c:f>'Summary Chart'!$C$33:$F$33</c:f>
              <c:numCache>
                <c:formatCode>General</c:formatCode>
                <c:ptCount val="4"/>
                <c:pt idx="0">
                  <c:v>2005</c:v>
                </c:pt>
                <c:pt idx="1">
                  <c:v>2012</c:v>
                </c:pt>
                <c:pt idx="2">
                  <c:v>2020</c:v>
                </c:pt>
                <c:pt idx="3">
                  <c:v>2023</c:v>
                </c:pt>
              </c:numCache>
            </c:numRef>
          </c:cat>
          <c:val>
            <c:numRef>
              <c:f>'Summary Chart'!$C$40:$F$40</c:f>
              <c:numCache>
                <c:formatCode>_(* #,##0_);_(* \(#,##0\);_(* "-"??_);_(@_)</c:formatCode>
                <c:ptCount val="4"/>
                <c:pt idx="0">
                  <c:v>-3872811.4682098562</c:v>
                </c:pt>
                <c:pt idx="1">
                  <c:v>-3842917</c:v>
                </c:pt>
                <c:pt idx="2">
                  <c:v>-3846151</c:v>
                </c:pt>
                <c:pt idx="3">
                  <c:v>-3846151</c:v>
                </c:pt>
              </c:numCache>
            </c:numRef>
          </c:val>
          <c:extLst>
            <c:ext xmlns:c16="http://schemas.microsoft.com/office/drawing/2014/chart" uri="{C3380CC4-5D6E-409C-BE32-E72D297353CC}">
              <c16:uniqueId val="{00000005-9D78-4CA5-8695-DA39A391E55D}"/>
            </c:ext>
          </c:extLst>
        </c:ser>
        <c:dLbls>
          <c:showLegendKey val="0"/>
          <c:showVal val="0"/>
          <c:showCatName val="0"/>
          <c:showSerName val="0"/>
          <c:showPercent val="0"/>
          <c:showBubbleSize val="0"/>
        </c:dLbls>
        <c:gapWidth val="150"/>
        <c:overlap val="100"/>
        <c:axId val="726488744"/>
        <c:axId val="726489072"/>
      </c:barChart>
      <c:lineChart>
        <c:grouping val="standard"/>
        <c:varyColors val="0"/>
        <c:ser>
          <c:idx val="6"/>
          <c:order val="7"/>
          <c:tx>
            <c:strRef>
              <c:f>'Summary Chart'!$B$41</c:f>
              <c:strCache>
                <c:ptCount val="1"/>
                <c:pt idx="0">
                  <c:v>2020 Goal</c:v>
                </c:pt>
              </c:strCache>
            </c:strRef>
          </c:tx>
          <c:spPr>
            <a:ln w="28575" cap="rnd">
              <a:solidFill>
                <a:srgbClr val="FF0000"/>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6-9D78-4CA5-8695-DA39A391E55D}"/>
                </c:ext>
              </c:extLst>
            </c:dLbl>
            <c:dLbl>
              <c:idx val="1"/>
              <c:delete val="1"/>
              <c:extLst>
                <c:ext xmlns:c15="http://schemas.microsoft.com/office/drawing/2012/chart" uri="{CE6537A1-D6FC-4f65-9D91-7224C49458BB}"/>
                <c:ext xmlns:c16="http://schemas.microsoft.com/office/drawing/2014/chart" uri="{C3380CC4-5D6E-409C-BE32-E72D297353CC}">
                  <c16:uniqueId val="{00000007-9D78-4CA5-8695-DA39A391E55D}"/>
                </c:ext>
              </c:extLst>
            </c:dLbl>
            <c:dLbl>
              <c:idx val="2"/>
              <c:layout>
                <c:manualLayout>
                  <c:x val="0.191248648812296"/>
                  <c:y val="0"/>
                </c:manualLayout>
              </c:layout>
              <c:tx>
                <c:rich>
                  <a:bodyPr/>
                  <a:lstStyle/>
                  <a:p>
                    <a:fld id="{542034E5-4438-4D96-BBC6-9167B6E5F2B0}" type="SERIESNAME">
                      <a:rPr lang="en-US" sz="1200" b="1">
                        <a:solidFill>
                          <a:srgbClr val="FF0000"/>
                        </a:solidFill>
                      </a:rPr>
                      <a:pPr/>
                      <a:t>[SERIES NAME]</a:t>
                    </a:fld>
                    <a:endParaRPr lang="en-US"/>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8-9D78-4CA5-8695-DA39A391E55D}"/>
                </c:ext>
              </c:extLst>
            </c:dLbl>
            <c:dLbl>
              <c:idx val="3"/>
              <c:delete val="1"/>
              <c:extLst>
                <c:ext xmlns:c15="http://schemas.microsoft.com/office/drawing/2012/chart" uri="{CE6537A1-D6FC-4f65-9D91-7224C49458BB}"/>
                <c:ext xmlns:c16="http://schemas.microsoft.com/office/drawing/2014/chart" uri="{C3380CC4-5D6E-409C-BE32-E72D297353CC}">
                  <c16:uniqueId val="{00000000-C855-4A89-90BE-8B57E1DF7742}"/>
                </c:ext>
              </c:extLst>
            </c:dLbl>
            <c:spPr>
              <a:noFill/>
              <a:ln>
                <a:noFill/>
              </a:ln>
              <a:effectLst/>
            </c:spPr>
            <c:txPr>
              <a:bodyPr rot="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'Summary Chart'!$C$33:$F$33</c:f>
              <c:numCache>
                <c:formatCode>General</c:formatCode>
                <c:ptCount val="4"/>
                <c:pt idx="0">
                  <c:v>2005</c:v>
                </c:pt>
                <c:pt idx="1">
                  <c:v>2012</c:v>
                </c:pt>
                <c:pt idx="2">
                  <c:v>2020</c:v>
                </c:pt>
                <c:pt idx="3">
                  <c:v>2023</c:v>
                </c:pt>
              </c:numCache>
            </c:numRef>
          </c:cat>
          <c:val>
            <c:numRef>
              <c:f>'Summary Chart'!$C$41:$F$41</c:f>
              <c:numCache>
                <c:formatCode>_(* #,##0_);_(* \(#,##0\);_(* "-"??_);_(@_)</c:formatCode>
                <c:ptCount val="4"/>
                <c:pt idx="0">
                  <c:v>60518693.392296851</c:v>
                </c:pt>
                <c:pt idx="1">
                  <c:v>60518693.392296851</c:v>
                </c:pt>
                <c:pt idx="2">
                  <c:v>60518693.392296851</c:v>
                </c:pt>
                <c:pt idx="3">
                  <c:v>60518693.392296851</c:v>
                </c:pt>
              </c:numCache>
            </c:numRef>
          </c:val>
          <c:smooth val="0"/>
          <c:extLst>
            <c:ext xmlns:c16="http://schemas.microsoft.com/office/drawing/2014/chart" uri="{C3380CC4-5D6E-409C-BE32-E72D297353CC}">
              <c16:uniqueId val="{00000009-9D78-4CA5-8695-DA39A391E55D}"/>
            </c:ext>
          </c:extLst>
        </c:ser>
        <c:ser>
          <c:idx val="7"/>
          <c:order val="8"/>
          <c:tx>
            <c:strRef>
              <c:f>'Summary Chart'!$B$42</c:f>
              <c:strCache>
                <c:ptCount val="1"/>
                <c:pt idx="0">
                  <c:v>2030 Goal</c:v>
                </c:pt>
              </c:strCache>
            </c:strRef>
          </c:tx>
          <c:spPr>
            <a:ln w="28575" cap="rnd">
              <a:solidFill>
                <a:srgbClr val="FF0000"/>
              </a:solidFill>
              <a:prstDash val="dash"/>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4-E29E-4579-9208-5DD1A55A5928}"/>
                </c:ext>
              </c:extLst>
            </c:dLbl>
            <c:dLbl>
              <c:idx val="1"/>
              <c:delete val="1"/>
              <c:extLst>
                <c:ext xmlns:c15="http://schemas.microsoft.com/office/drawing/2012/chart" uri="{CE6537A1-D6FC-4f65-9D91-7224C49458BB}"/>
                <c:ext xmlns:c16="http://schemas.microsoft.com/office/drawing/2014/chart" uri="{C3380CC4-5D6E-409C-BE32-E72D297353CC}">
                  <c16:uniqueId val="{00000003-E29E-4579-9208-5DD1A55A5928}"/>
                </c:ext>
              </c:extLst>
            </c:dLbl>
            <c:dLbl>
              <c:idx val="2"/>
              <c:delete val="1"/>
              <c:extLst>
                <c:ext xmlns:c15="http://schemas.microsoft.com/office/drawing/2012/chart" uri="{CE6537A1-D6FC-4f65-9D91-7224C49458BB}"/>
                <c:ext xmlns:c16="http://schemas.microsoft.com/office/drawing/2014/chart" uri="{C3380CC4-5D6E-409C-BE32-E72D297353CC}">
                  <c16:uniqueId val="{00000002-E29E-4579-9208-5DD1A55A5928}"/>
                </c:ext>
              </c:extLst>
            </c:dLbl>
            <c:dLbl>
              <c:idx val="3"/>
              <c:layout>
                <c:manualLayout>
                  <c:x val="-1.9921734251280832E-3"/>
                  <c:y val="-5.3583227447633692E-17"/>
                </c:manualLayout>
              </c:layout>
              <c:tx>
                <c:rich>
                  <a:bodyPr/>
                  <a:lstStyle/>
                  <a:p>
                    <a:fld id="{E4E59F0E-C1D3-456F-BB5C-02998867121E}" type="SERIESNAME">
                      <a:rPr lang="en-US" b="1">
                        <a:solidFill>
                          <a:srgbClr val="FF0000"/>
                        </a:solidFill>
                      </a:rPr>
                      <a:pPr/>
                      <a:t>[SERIES NAME]</a:t>
                    </a:fld>
                    <a:endParaRPr lang="en-US"/>
                  </a:p>
                </c:rich>
              </c:tx>
              <c:showLegendKey val="0"/>
              <c:showVal val="0"/>
              <c:showCatName val="0"/>
              <c:showSerName val="1"/>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E29E-4579-9208-5DD1A55A5928}"/>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rgbClr val="546670"/>
                    </a:solidFill>
                    <a:latin typeface="+mn-lt"/>
                    <a:ea typeface="+mn-ea"/>
                    <a:cs typeface="+mn-cs"/>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numRef>
              <c:f>'Summary Chart'!$C$33:$F$33</c:f>
              <c:numCache>
                <c:formatCode>General</c:formatCode>
                <c:ptCount val="4"/>
                <c:pt idx="0">
                  <c:v>2005</c:v>
                </c:pt>
                <c:pt idx="1">
                  <c:v>2012</c:v>
                </c:pt>
                <c:pt idx="2">
                  <c:v>2020</c:v>
                </c:pt>
                <c:pt idx="3">
                  <c:v>2023</c:v>
                </c:pt>
              </c:numCache>
            </c:numRef>
          </c:cat>
          <c:val>
            <c:numRef>
              <c:f>'Summary Chart'!$C$42:$F$42</c:f>
              <c:numCache>
                <c:formatCode>_(* #,##0_);_(* \(#,##0\);_(* "-"??_);_(@_)</c:formatCode>
                <c:ptCount val="4"/>
                <c:pt idx="0">
                  <c:v>37824183.370185532</c:v>
                </c:pt>
                <c:pt idx="1">
                  <c:v>37824183.370185532</c:v>
                </c:pt>
                <c:pt idx="2">
                  <c:v>37824183.370185532</c:v>
                </c:pt>
                <c:pt idx="3">
                  <c:v>37824183.370185532</c:v>
                </c:pt>
              </c:numCache>
            </c:numRef>
          </c:val>
          <c:smooth val="0"/>
          <c:extLst>
            <c:ext xmlns:c16="http://schemas.microsoft.com/office/drawing/2014/chart" uri="{C3380CC4-5D6E-409C-BE32-E72D297353CC}">
              <c16:uniqueId val="{00000000-E29E-4579-9208-5DD1A55A5928}"/>
            </c:ext>
          </c:extLst>
        </c:ser>
        <c:dLbls>
          <c:showLegendKey val="0"/>
          <c:showVal val="0"/>
          <c:showCatName val="0"/>
          <c:showSerName val="0"/>
          <c:showPercent val="0"/>
          <c:showBubbleSize val="0"/>
        </c:dLbls>
        <c:marker val="1"/>
        <c:smooth val="0"/>
        <c:axId val="726488744"/>
        <c:axId val="726489072"/>
      </c:lineChart>
      <c:catAx>
        <c:axId val="726488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crossAx val="726489072"/>
        <c:crosses val="autoZero"/>
        <c:auto val="1"/>
        <c:lblAlgn val="ctr"/>
        <c:lblOffset val="100"/>
        <c:noMultiLvlLbl val="0"/>
      </c:catAx>
      <c:valAx>
        <c:axId val="726489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rgbClr val="546670"/>
                    </a:solidFill>
                    <a:latin typeface="+mn-lt"/>
                    <a:ea typeface="+mn-ea"/>
                    <a:cs typeface="+mn-cs"/>
                  </a:defRPr>
                </a:pPr>
                <a:r>
                  <a:rPr lang="en-US"/>
                  <a:t>MTCO</a:t>
                </a:r>
                <a:r>
                  <a:rPr lang="en-US" baseline="-25000"/>
                  <a:t>2</a:t>
                </a:r>
                <a:r>
                  <a:rPr lang="en-US"/>
                  <a:t>e</a:t>
                </a:r>
              </a:p>
            </c:rich>
          </c:tx>
          <c:overlay val="0"/>
          <c:spPr>
            <a:noFill/>
            <a:ln>
              <a:noFill/>
            </a:ln>
            <a:effectLst/>
          </c:spPr>
          <c:txPr>
            <a:bodyPr rot="-540000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crossAx val="7264887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rgbClr val="546670"/>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200" baseline="0">
          <a:solidFill>
            <a:srgbClr val="54667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263071</xdr:colOff>
      <xdr:row>5</xdr:row>
      <xdr:rowOff>81642</xdr:rowOff>
    </xdr:from>
    <xdr:to>
      <xdr:col>7</xdr:col>
      <xdr:colOff>272143</xdr:colOff>
      <xdr:row>29</xdr:row>
      <xdr:rowOff>45357</xdr:rowOff>
    </xdr:to>
    <xdr:graphicFrame macro="">
      <xdr:nvGraphicFramePr>
        <xdr:cNvPr id="2" name="Chart 1">
          <a:extLst>
            <a:ext uri="{FF2B5EF4-FFF2-40B4-BE49-F238E27FC236}">
              <a16:creationId xmlns:a16="http://schemas.microsoft.com/office/drawing/2014/main" id="{669D8ADD-3945-459B-943B-CC351AB5AB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transtats.bts.gov/Data_Elements.aspx?Data=3" TargetMode="External"/><Relationship Id="rId18" Type="http://schemas.openxmlformats.org/officeDocument/2006/relationships/hyperlink" Target="https://www.mwcog.org/documents/2019/04/08/washington-baltimore-regional-air-passenger-survey-geographic-findings-report-airport-access/" TargetMode="External"/><Relationship Id="rId26" Type="http://schemas.openxmlformats.org/officeDocument/2006/relationships/hyperlink" Target="https://www.charlescountymd.gov/services/environmental-resources/solid-waste-management-plan?msclkid=c5c5bbbdd06c11ec9f4e9fdd9aaf9fff" TargetMode="External"/><Relationship Id="rId39" Type="http://schemas.openxmlformats.org/officeDocument/2006/relationships/hyperlink" Target="http://www.fairfaxva.gov/government/public-works/operations-division/refuse-recycling" TargetMode="External"/><Relationship Id="rId21" Type="http://schemas.openxmlformats.org/officeDocument/2006/relationships/hyperlink" Target="https://www.transit.dot.gov/ntd/data-product/2020-annual-database-energy-consumption" TargetMode="External"/><Relationship Id="rId34" Type="http://schemas.openxmlformats.org/officeDocument/2006/relationships/hyperlink" Target="http://www.fallschurchva.gov/DocumentCenter/Home/View/605" TargetMode="External"/><Relationship Id="rId42" Type="http://schemas.openxmlformats.org/officeDocument/2006/relationships/hyperlink" Target="https://dpw.dc.gov/sites/default/files/dc/sites/dpw/page_content/attachments/FY15WasteDiversionReport_f.pdf" TargetMode="External"/><Relationship Id="rId47" Type="http://schemas.openxmlformats.org/officeDocument/2006/relationships/hyperlink" Target="https://www.pjm.com/-/media/DotCom/committees-groups/subcommittees/las/2023/20231018/20231018-item-03a---dominion-large-load-request.pdf" TargetMode="External"/><Relationship Id="rId50" Type="http://schemas.openxmlformats.org/officeDocument/2006/relationships/printerSettings" Target="../printerSettings/printerSettings1.bin"/><Relationship Id="rId7" Type="http://schemas.openxmlformats.org/officeDocument/2006/relationships/hyperlink" Target="https://www.transit.dot.gov/ntd/data-product/2015-annual-database-energy-consumption" TargetMode="External"/><Relationship Id="rId2" Type="http://schemas.openxmlformats.org/officeDocument/2006/relationships/hyperlink" Target="http://www.costar.com/" TargetMode="External"/><Relationship Id="rId16" Type="http://schemas.openxmlformats.org/officeDocument/2006/relationships/hyperlink" Target="https://data.census.gov/cedsci/" TargetMode="External"/><Relationship Id="rId29" Type="http://schemas.openxmlformats.org/officeDocument/2006/relationships/hyperlink" Target="https://www.manassasva.gov/public_works/trash___recycling/solid_waste_management_plan.php" TargetMode="External"/><Relationship Id="rId11" Type="http://schemas.openxmlformats.org/officeDocument/2006/relationships/hyperlink" Target="https://www.agcensus.usda.gov/" TargetMode="External"/><Relationship Id="rId24" Type="http://schemas.openxmlformats.org/officeDocument/2006/relationships/hyperlink" Target="https://www.mwcog.org/documents/2021/12/02/cooperative-forecasts-employment-population-and-household-forecasts-by-transportation-analysis-zone-cooperative-forecast-demographics-housing-population/" TargetMode="External"/><Relationship Id="rId32" Type="http://schemas.openxmlformats.org/officeDocument/2006/relationships/hyperlink" Target="https://www.alexandriava.gov/WasteSmart" TargetMode="External"/><Relationship Id="rId37" Type="http://schemas.openxmlformats.org/officeDocument/2006/relationships/hyperlink" Target="https://www.princegeorgescountymd.gov/DocumentCenter/View/18979" TargetMode="External"/><Relationship Id="rId40" Type="http://schemas.openxmlformats.org/officeDocument/2006/relationships/hyperlink" Target="https://files4.1.revize.com/manassasva/Public%20Works/Trash%20&amp;%20Recycling/swmp%20current.pdf" TargetMode="External"/><Relationship Id="rId45" Type="http://schemas.openxmlformats.org/officeDocument/2006/relationships/hyperlink" Target="https://www.epa.gov/ghgemissions/inventory-us-greenhouse-gas-emissions-and-sinks" TargetMode="External"/><Relationship Id="rId5" Type="http://schemas.openxmlformats.org/officeDocument/2006/relationships/hyperlink" Target="https://ghgdata.epa.gov/" TargetMode="External"/><Relationship Id="rId15" Type="http://schemas.openxmlformats.org/officeDocument/2006/relationships/hyperlink" Target="https://www.mwcog.org/documents/2021/12/02/cooperative-forecasts-employment-population-and-household-forecasts-by-transportation-analysis-zone-cooperative-forecast-demographics-housing-population/" TargetMode="External"/><Relationship Id="rId23" Type="http://schemas.openxmlformats.org/officeDocument/2006/relationships/hyperlink" Target="https://factfinder.census.gov/" TargetMode="External"/><Relationship Id="rId28" Type="http://schemas.openxmlformats.org/officeDocument/2006/relationships/hyperlink" Target="https://www.loudoun.gov/441/Solid-Waste-Management-Plan" TargetMode="External"/><Relationship Id="rId36" Type="http://schemas.openxmlformats.org/officeDocument/2006/relationships/hyperlink" Target="https://www.charlescountymd.gov/sites/default/files/pgm/rim/Charles%20County%202011-2021%20SWMP.pdf" TargetMode="External"/><Relationship Id="rId49" Type="http://schemas.openxmlformats.org/officeDocument/2006/relationships/hyperlink" Target="https://www.princegeorgescountymd.gov/departments-offices/environment/waste-recycling/studies-initiatives/ten-year-solid-waste-plan-tyswp" TargetMode="External"/><Relationship Id="rId10" Type="http://schemas.openxmlformats.org/officeDocument/2006/relationships/hyperlink" Target="https://cast.chesapeakebay.net/" TargetMode="External"/><Relationship Id="rId19" Type="http://schemas.openxmlformats.org/officeDocument/2006/relationships/hyperlink" Target="https://www.mwcog.org/documents/2021/01/07/covid-19-travel-monitoring-snapshot-covid19-featured-publications-traffic-monitoring/" TargetMode="External"/><Relationship Id="rId31" Type="http://schemas.openxmlformats.org/officeDocument/2006/relationships/hyperlink" Target="https://www.frederickcountymd.gov/DocumentCenter/View/287880" TargetMode="External"/><Relationship Id="rId44" Type="http://schemas.openxmlformats.org/officeDocument/2006/relationships/hyperlink" Target="https://takomaparkmd.gov/newsletter/waste-management-101-a-review-of-takoma-parks-2016-efforts/" TargetMode="External"/><Relationship Id="rId4" Type="http://schemas.openxmlformats.org/officeDocument/2006/relationships/hyperlink" Target="https://www.eia.gov/consumption/commercial/data/2012/c&amp;e/cfm/c35.php" TargetMode="External"/><Relationship Id="rId9" Type="http://schemas.openxmlformats.org/officeDocument/2006/relationships/hyperlink" Target="https://www.transit.dot.gov/ntd/data-product/2012-annual-databases-energy-consumption" TargetMode="External"/><Relationship Id="rId14" Type="http://schemas.openxmlformats.org/officeDocument/2006/relationships/hyperlink" Target="https://www.transit.dot.gov/ntd/data-product/2018-annual-database-energy-consumption" TargetMode="External"/><Relationship Id="rId22" Type="http://schemas.openxmlformats.org/officeDocument/2006/relationships/hyperlink" Target="https://www.mwcog.org/documents/2021/12/02/cooperative-forecasts-employment-population-and-household-forecasts-by-transportation-analysis-zone-cooperative-forecast-demographics-housing-population/" TargetMode="External"/><Relationship Id="rId27" Type="http://schemas.openxmlformats.org/officeDocument/2006/relationships/hyperlink" Target="https://frederickcountymd.gov/3563/Solid-Waste-Management-Plan" TargetMode="External"/><Relationship Id="rId30" Type="http://schemas.openxmlformats.org/officeDocument/2006/relationships/hyperlink" Target="https://www.pwcva.gov/department/solid-waste-management/solid-waste-management-plan-2022" TargetMode="External"/><Relationship Id="rId35" Type="http://schemas.openxmlformats.org/officeDocument/2006/relationships/hyperlink" Target="https://www.fairfaxcounty.gov/publicworks/recycling-trash/solid-waste-management-plan-update-2015-2035" TargetMode="External"/><Relationship Id="rId43" Type="http://schemas.openxmlformats.org/officeDocument/2006/relationships/hyperlink" Target="https://data.census.gov/cedsci/" TargetMode="External"/><Relationship Id="rId48" Type="http://schemas.openxmlformats.org/officeDocument/2006/relationships/hyperlink" Target="https://cdn-dominionenergy-prd-001.azureedge.net/-/media/pdfs/global/company/2023-va-integrated-resource-plan.pdf?rev=ef1a3f88f0704539968b6d9d86444bde" TargetMode="External"/><Relationship Id="rId8" Type="http://schemas.openxmlformats.org/officeDocument/2006/relationships/hyperlink" Target="https://www.transit.dot.gov/ntd/data-product/2005-annual-database-energy-consumption" TargetMode="External"/><Relationship Id="rId3" Type="http://schemas.openxmlformats.org/officeDocument/2006/relationships/hyperlink" Target="https://www.eia.gov/consumption/commercial/data/2018/" TargetMode="External"/><Relationship Id="rId12" Type="http://schemas.openxmlformats.org/officeDocument/2006/relationships/hyperlink" Target="http://www.mwcog.org/documents/2016/11/16/washington-baltimore-regional-air-passenger-survey-geographic-findings-report-airport-access/" TargetMode="External"/><Relationship Id="rId17" Type="http://schemas.openxmlformats.org/officeDocument/2006/relationships/hyperlink" Target="https://www.eia.gov/consumption/commercial/data/2012/" TargetMode="External"/><Relationship Id="rId25" Type="http://schemas.openxmlformats.org/officeDocument/2006/relationships/hyperlink" Target="https://www.princegeorgescountymd.gov/2626/Ten-Year-Solid-Waste-Plan?msclkid=1042b351cfa411ecacbee695e2ab5ce1" TargetMode="External"/><Relationship Id="rId33" Type="http://schemas.openxmlformats.org/officeDocument/2006/relationships/hyperlink" Target="https://recycling.arlingtonva.us/solid-waste-management-plan/" TargetMode="External"/><Relationship Id="rId38" Type="http://schemas.openxmlformats.org/officeDocument/2006/relationships/hyperlink" Target="https://www.alexandriava.gov/uploadedfiles/tes/info/solidwastemgmtplan.pdf" TargetMode="External"/><Relationship Id="rId46" Type="http://schemas.openxmlformats.org/officeDocument/2006/relationships/hyperlink" Target="https://icleiusa.org/LEARN/" TargetMode="External"/><Relationship Id="rId20" Type="http://schemas.openxmlformats.org/officeDocument/2006/relationships/hyperlink" Target="https://www.epa.gov/ghgemissions/inventory-us-greenhouse-gas-emissions-and-sinks" TargetMode="External"/><Relationship Id="rId41" Type="http://schemas.openxmlformats.org/officeDocument/2006/relationships/hyperlink" Target="https://www.novaregion.org/583/Solid-Waste-Report" TargetMode="External"/><Relationship Id="rId1" Type="http://schemas.openxmlformats.org/officeDocument/2006/relationships/hyperlink" Target="https://www.eia.gov/consumption/residential/" TargetMode="External"/><Relationship Id="rId6" Type="http://schemas.openxmlformats.org/officeDocument/2006/relationships/hyperlink" Target="http://www.epa.gov/statelocalenergy/download-state-inventory-and-projection-too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35"/>
  <sheetViews>
    <sheetView zoomScale="70" zoomScaleNormal="70" workbookViewId="0">
      <pane xSplit="5" ySplit="4" topLeftCell="F14" activePane="bottomRight" state="frozen"/>
      <selection pane="topRight" activeCell="F1" sqref="F1"/>
      <selection pane="bottomLeft" activeCell="A5" sqref="A5"/>
      <selection pane="bottomRight" activeCell="F20" sqref="F20"/>
    </sheetView>
  </sheetViews>
  <sheetFormatPr defaultRowHeight="14.4" x14ac:dyDescent="0.3"/>
  <cols>
    <col min="1" max="1" width="4.6640625" customWidth="1"/>
    <col min="2" max="2" width="20.33203125" customWidth="1"/>
    <col min="3" max="3" width="41.88671875" customWidth="1"/>
    <col min="4" max="4" width="29.88671875" customWidth="1"/>
    <col min="5" max="5" width="38.33203125" customWidth="1"/>
    <col min="6" max="6" width="14.33203125" bestFit="1" customWidth="1"/>
    <col min="7" max="9" width="14.88671875" bestFit="1" customWidth="1"/>
    <col min="10" max="10" width="16.109375" bestFit="1" customWidth="1"/>
    <col min="11" max="11" width="14.88671875" bestFit="1" customWidth="1"/>
    <col min="12" max="12" width="12" customWidth="1"/>
    <col min="13" max="13" width="9.6640625" bestFit="1" customWidth="1"/>
    <col min="14" max="14" width="15.6640625" bestFit="1" customWidth="1"/>
    <col min="15" max="16" width="5" bestFit="1" customWidth="1"/>
  </cols>
  <sheetData>
    <row r="1" spans="2:16" ht="18" x14ac:dyDescent="0.3">
      <c r="B1" s="2" t="s">
        <v>0</v>
      </c>
      <c r="C1" s="2"/>
      <c r="D1" s="2"/>
      <c r="E1" s="2"/>
      <c r="F1" s="2"/>
      <c r="G1" s="86"/>
      <c r="H1" s="86"/>
      <c r="I1" s="86"/>
      <c r="J1" s="86"/>
      <c r="K1" s="86"/>
      <c r="L1" s="86"/>
    </row>
    <row r="2" spans="2:16" ht="24" thickBot="1" x14ac:dyDescent="0.35">
      <c r="B2" s="3" t="s">
        <v>1</v>
      </c>
      <c r="C2" s="3"/>
      <c r="D2" s="3"/>
      <c r="E2" s="3"/>
      <c r="F2" s="3"/>
      <c r="G2" s="86"/>
      <c r="H2" s="86"/>
      <c r="I2" s="86"/>
      <c r="J2" s="86"/>
      <c r="K2" s="86"/>
      <c r="L2" s="86"/>
    </row>
    <row r="3" spans="2:16" ht="23.25" customHeight="1" x14ac:dyDescent="0.3">
      <c r="B3" s="480" t="s">
        <v>2</v>
      </c>
      <c r="C3" s="482" t="s">
        <v>3</v>
      </c>
      <c r="D3" s="484" t="s">
        <v>4</v>
      </c>
      <c r="E3" s="486" t="s">
        <v>5</v>
      </c>
      <c r="F3" s="487"/>
      <c r="G3" s="487"/>
      <c r="H3" s="487"/>
      <c r="I3" s="487"/>
      <c r="J3" s="487"/>
      <c r="K3" s="487"/>
      <c r="L3" s="488"/>
    </row>
    <row r="4" spans="2:16" ht="27.75" customHeight="1" thickBot="1" x14ac:dyDescent="0.35">
      <c r="B4" s="481"/>
      <c r="C4" s="483"/>
      <c r="D4" s="485"/>
      <c r="E4" s="398" t="s">
        <v>6</v>
      </c>
      <c r="F4" s="399">
        <v>2005</v>
      </c>
      <c r="G4" s="58">
        <v>2012</v>
      </c>
      <c r="H4" s="400">
        <v>2015</v>
      </c>
      <c r="I4" s="401">
        <v>2018</v>
      </c>
      <c r="J4" s="325">
        <v>2020</v>
      </c>
      <c r="K4" s="21">
        <v>2023</v>
      </c>
      <c r="L4" s="288" t="s">
        <v>7</v>
      </c>
    </row>
    <row r="5" spans="2:16" ht="18.600000000000001" thickBot="1" x14ac:dyDescent="0.4">
      <c r="B5" s="5" t="s">
        <v>8</v>
      </c>
      <c r="C5" s="6"/>
      <c r="D5" s="117"/>
      <c r="E5" s="46"/>
      <c r="F5" s="5"/>
      <c r="G5" s="59"/>
      <c r="H5" s="71"/>
      <c r="I5" s="59"/>
      <c r="J5" s="164"/>
      <c r="K5" s="60"/>
      <c r="L5" s="100"/>
    </row>
    <row r="6" spans="2:16" ht="16.2" x14ac:dyDescent="0.3">
      <c r="B6" s="489" t="s">
        <v>9</v>
      </c>
      <c r="C6" s="478" t="s">
        <v>10</v>
      </c>
      <c r="D6" s="495" t="s">
        <v>11</v>
      </c>
      <c r="E6" s="38" t="s">
        <v>12</v>
      </c>
      <c r="F6" s="72" t="s">
        <v>13</v>
      </c>
      <c r="G6" s="200">
        <v>1760045</v>
      </c>
      <c r="H6" s="150">
        <v>1844895.5833333333</v>
      </c>
      <c r="I6" s="201">
        <v>1918894</v>
      </c>
      <c r="J6" s="140">
        <v>2012550.183999999</v>
      </c>
      <c r="K6" s="284">
        <v>2170592.3969999989</v>
      </c>
      <c r="L6" s="128" t="e">
        <f>(K6-F6)/F6</f>
        <v>#VALUE!</v>
      </c>
    </row>
    <row r="7" spans="2:16" ht="16.2" x14ac:dyDescent="0.3">
      <c r="B7" s="489"/>
      <c r="C7" s="464"/>
      <c r="D7" s="467"/>
      <c r="E7" s="54" t="s">
        <v>14</v>
      </c>
      <c r="F7" s="74">
        <v>20971082830</v>
      </c>
      <c r="G7" s="402">
        <v>20939438768</v>
      </c>
      <c r="H7" s="402">
        <v>22647928558.2929</v>
      </c>
      <c r="I7" s="403">
        <v>23203956575</v>
      </c>
      <c r="J7" s="404">
        <v>22146320523.605476</v>
      </c>
      <c r="K7" s="410">
        <v>21175436133.828999</v>
      </c>
      <c r="L7" s="129">
        <f>(K7-F7)/F7</f>
        <v>9.7445280000831771E-3</v>
      </c>
    </row>
    <row r="8" spans="2:16" ht="16.2" x14ac:dyDescent="0.3">
      <c r="B8" s="489"/>
      <c r="C8" s="491" t="s">
        <v>15</v>
      </c>
      <c r="D8" s="465" t="s">
        <v>16</v>
      </c>
      <c r="E8" s="39" t="s">
        <v>12</v>
      </c>
      <c r="F8" s="73" t="s">
        <v>13</v>
      </c>
      <c r="G8" s="118">
        <v>1035865.0209999999</v>
      </c>
      <c r="H8" s="174">
        <v>1081669.7629999998</v>
      </c>
      <c r="I8" s="151">
        <v>1152643.209</v>
      </c>
      <c r="J8" s="141">
        <v>1174772.5049999999</v>
      </c>
      <c r="K8" s="285">
        <v>1202257.3089999999</v>
      </c>
      <c r="L8" s="129" t="e">
        <f t="shared" ref="L8:L69" si="0">(K8-F8)/F8</f>
        <v>#VALUE!</v>
      </c>
    </row>
    <row r="9" spans="2:16" ht="16.2" x14ac:dyDescent="0.3">
      <c r="B9" s="489"/>
      <c r="C9" s="492"/>
      <c r="D9" s="467"/>
      <c r="E9" s="39" t="s">
        <v>17</v>
      </c>
      <c r="F9" s="75">
        <v>921045155.39648819</v>
      </c>
      <c r="G9" s="118">
        <v>744823298.33659172</v>
      </c>
      <c r="H9" s="174">
        <v>942961866.40823889</v>
      </c>
      <c r="I9" s="151">
        <v>1018823724.4303398</v>
      </c>
      <c r="J9" s="141">
        <v>852800874.99178326</v>
      </c>
      <c r="K9" s="285">
        <v>836937819.91670012</v>
      </c>
      <c r="L9" s="129">
        <f t="shared" si="0"/>
        <v>-9.1317276885932747E-2</v>
      </c>
    </row>
    <row r="10" spans="2:16" ht="16.2" x14ac:dyDescent="0.3">
      <c r="B10" s="489"/>
      <c r="C10" s="492"/>
      <c r="D10" s="475" t="s">
        <v>18</v>
      </c>
      <c r="E10" s="39" t="s">
        <v>19</v>
      </c>
      <c r="F10" s="75">
        <v>95009</v>
      </c>
      <c r="G10" s="118">
        <v>70681</v>
      </c>
      <c r="H10" s="118">
        <v>70681</v>
      </c>
      <c r="I10" s="151">
        <v>59331</v>
      </c>
      <c r="J10" s="141">
        <v>59331</v>
      </c>
      <c r="K10" s="285">
        <v>52642</v>
      </c>
      <c r="L10" s="129">
        <f t="shared" si="0"/>
        <v>-0.44592617541496071</v>
      </c>
    </row>
    <row r="11" spans="2:16" ht="16.2" x14ac:dyDescent="0.3">
      <c r="B11" s="453"/>
      <c r="C11" s="492"/>
      <c r="D11" s="494"/>
      <c r="E11" s="40" t="s">
        <v>20</v>
      </c>
      <c r="F11" s="76">
        <v>54725184</v>
      </c>
      <c r="G11" s="119">
        <v>29898063</v>
      </c>
      <c r="H11" s="118">
        <v>24526307</v>
      </c>
      <c r="I11" s="151">
        <v>20587857</v>
      </c>
      <c r="J11" s="141">
        <v>20172540</v>
      </c>
      <c r="K11" s="285">
        <v>17898280</v>
      </c>
      <c r="L11" s="129">
        <f t="shared" si="0"/>
        <v>-0.67294253409910876</v>
      </c>
      <c r="N11" s="131"/>
      <c r="O11" s="131"/>
    </row>
    <row r="12" spans="2:16" ht="16.2" x14ac:dyDescent="0.3">
      <c r="B12" s="453"/>
      <c r="C12" s="492"/>
      <c r="D12" s="475" t="s">
        <v>21</v>
      </c>
      <c r="E12" s="40" t="s">
        <v>22</v>
      </c>
      <c r="F12" s="76">
        <v>32368</v>
      </c>
      <c r="G12" s="119">
        <v>33944</v>
      </c>
      <c r="H12" s="119">
        <v>33944</v>
      </c>
      <c r="I12" s="152">
        <v>37789</v>
      </c>
      <c r="J12" s="207">
        <v>37789</v>
      </c>
      <c r="K12" s="286">
        <v>45194</v>
      </c>
      <c r="L12" s="129">
        <f t="shared" si="0"/>
        <v>0.39625556104794857</v>
      </c>
      <c r="M12" t="s">
        <v>23</v>
      </c>
    </row>
    <row r="13" spans="2:16" ht="16.8" thickBot="1" x14ac:dyDescent="0.35">
      <c r="B13" s="490"/>
      <c r="C13" s="493"/>
      <c r="D13" s="476"/>
      <c r="E13" s="41" t="s">
        <v>24</v>
      </c>
      <c r="F13" s="154">
        <v>11102224</v>
      </c>
      <c r="G13" s="405">
        <v>10013480</v>
      </c>
      <c r="H13" s="405">
        <v>10590528</v>
      </c>
      <c r="I13" s="406">
        <v>11790168</v>
      </c>
      <c r="J13" s="407">
        <v>8086846</v>
      </c>
      <c r="K13" s="408">
        <v>9671516</v>
      </c>
      <c r="L13" s="130">
        <f t="shared" si="0"/>
        <v>-0.1288667928155656</v>
      </c>
      <c r="M13" t="s">
        <v>25</v>
      </c>
      <c r="N13" t="s">
        <v>26</v>
      </c>
      <c r="O13">
        <v>2020</v>
      </c>
      <c r="P13">
        <v>2023</v>
      </c>
    </row>
    <row r="14" spans="2:16" ht="28.8" x14ac:dyDescent="0.3">
      <c r="B14" s="468" t="s">
        <v>27</v>
      </c>
      <c r="C14" s="478" t="s">
        <v>10</v>
      </c>
      <c r="D14" s="202" t="s">
        <v>28</v>
      </c>
      <c r="E14" s="47" t="s">
        <v>14</v>
      </c>
      <c r="F14" s="369" t="s">
        <v>13</v>
      </c>
      <c r="G14" s="342" t="s">
        <v>13</v>
      </c>
      <c r="H14" s="342" t="s">
        <v>13</v>
      </c>
      <c r="I14" s="343" t="s">
        <v>13</v>
      </c>
      <c r="J14" s="404">
        <v>37884110748.431725</v>
      </c>
      <c r="K14" s="410">
        <v>38764022759.087799</v>
      </c>
      <c r="L14" s="129" t="e">
        <f t="shared" si="0"/>
        <v>#VALUE!</v>
      </c>
      <c r="M14" s="447">
        <f>(K14-J14)/J14</f>
        <v>2.3226413218436173E-2</v>
      </c>
      <c r="N14" s="340" t="s">
        <v>29</v>
      </c>
      <c r="O14" s="168">
        <f>J16/(J16+J14)</f>
        <v>0.16630924853049675</v>
      </c>
      <c r="P14" s="168">
        <f>K16/(K16+K14)</f>
        <v>0.34554982531331346</v>
      </c>
    </row>
    <row r="15" spans="2:16" ht="16.2" x14ac:dyDescent="0.3">
      <c r="B15" s="468"/>
      <c r="C15" s="463"/>
      <c r="D15" s="477" t="s">
        <v>30</v>
      </c>
      <c r="E15" s="43" t="s">
        <v>31</v>
      </c>
      <c r="F15" s="341" t="s">
        <v>13</v>
      </c>
      <c r="G15" s="342" t="s">
        <v>13</v>
      </c>
      <c r="H15" s="343" t="s">
        <v>13</v>
      </c>
      <c r="I15" s="344" t="s">
        <v>13</v>
      </c>
      <c r="J15" s="404">
        <v>28923104</v>
      </c>
      <c r="K15" s="410">
        <v>46145712.700000003</v>
      </c>
      <c r="L15" s="129" t="e">
        <f t="shared" si="0"/>
        <v>#VALUE!</v>
      </c>
      <c r="M15" s="447">
        <f>(K15-J15)/J15</f>
        <v>0.59546197738665962</v>
      </c>
      <c r="N15" s="340" t="s">
        <v>32</v>
      </c>
      <c r="O15" s="168">
        <f>J16/(J16+J14+J7)</f>
        <v>0.11181509555217804</v>
      </c>
      <c r="P15" s="168">
        <f>K16/(K16+K14+K7)</f>
        <v>0.2545480466731318</v>
      </c>
    </row>
    <row r="16" spans="2:16" ht="16.2" x14ac:dyDescent="0.3">
      <c r="B16" s="468"/>
      <c r="C16" s="463"/>
      <c r="D16" s="457"/>
      <c r="E16" s="42" t="s">
        <v>14</v>
      </c>
      <c r="F16" s="365" t="s">
        <v>13</v>
      </c>
      <c r="G16" s="366" t="s">
        <v>13</v>
      </c>
      <c r="H16" s="367" t="s">
        <v>13</v>
      </c>
      <c r="I16" s="368" t="s">
        <v>13</v>
      </c>
      <c r="J16" s="141">
        <v>7557332234.6592789</v>
      </c>
      <c r="K16" s="410">
        <v>20467411899.243225</v>
      </c>
      <c r="L16" s="129" t="e">
        <f t="shared" si="0"/>
        <v>#VALUE!</v>
      </c>
      <c r="M16" s="447">
        <f>(K16-J16)/J16</f>
        <v>1.7082853133511862</v>
      </c>
      <c r="N16" s="340"/>
      <c r="O16" s="131"/>
    </row>
    <row r="17" spans="2:15" ht="16.2" x14ac:dyDescent="0.3">
      <c r="B17" s="468"/>
      <c r="C17" s="463"/>
      <c r="D17" s="479" t="s">
        <v>33</v>
      </c>
      <c r="E17" s="54" t="s">
        <v>12</v>
      </c>
      <c r="F17" s="363" t="s">
        <v>13</v>
      </c>
      <c r="G17" s="402">
        <v>181804</v>
      </c>
      <c r="H17" s="364">
        <v>185336.41666666669</v>
      </c>
      <c r="I17" s="403">
        <v>187687</v>
      </c>
      <c r="J17" s="404">
        <v>190055.78599999999</v>
      </c>
      <c r="K17" s="410">
        <v>198582.755</v>
      </c>
      <c r="L17" s="129" t="e">
        <f t="shared" si="0"/>
        <v>#VALUE!</v>
      </c>
      <c r="M17" s="340"/>
      <c r="N17" s="340"/>
      <c r="O17" s="131"/>
    </row>
    <row r="18" spans="2:15" ht="16.2" x14ac:dyDescent="0.3">
      <c r="B18" s="468"/>
      <c r="C18" s="464"/>
      <c r="D18" s="457"/>
      <c r="E18" s="42" t="s">
        <v>14</v>
      </c>
      <c r="F18" s="74">
        <v>40230054291.959999</v>
      </c>
      <c r="G18" s="402">
        <v>39268553085</v>
      </c>
      <c r="H18" s="402">
        <v>40918450586.468468</v>
      </c>
      <c r="I18" s="403">
        <v>44771129259</v>
      </c>
      <c r="J18" s="404">
        <v>45441442983.091003</v>
      </c>
      <c r="K18" s="410">
        <v>59231434658.331017</v>
      </c>
      <c r="L18" s="129">
        <f t="shared" si="0"/>
        <v>0.47231803935617495</v>
      </c>
      <c r="M18" s="340"/>
      <c r="N18" s="370"/>
      <c r="O18" s="370"/>
    </row>
    <row r="19" spans="2:15" ht="16.2" x14ac:dyDescent="0.3">
      <c r="B19" s="468"/>
      <c r="C19" s="472" t="s">
        <v>34</v>
      </c>
      <c r="D19" s="465" t="s">
        <v>35</v>
      </c>
      <c r="E19" s="39" t="s">
        <v>12</v>
      </c>
      <c r="F19" s="73" t="s">
        <v>13</v>
      </c>
      <c r="G19" s="174">
        <v>59310.290999999997</v>
      </c>
      <c r="H19" s="174">
        <v>63329.939999999995</v>
      </c>
      <c r="I19" s="367">
        <v>66281</v>
      </c>
      <c r="J19" s="368">
        <v>67245.825599999996</v>
      </c>
      <c r="K19" s="409">
        <v>68947.955499999996</v>
      </c>
      <c r="L19" s="129" t="e">
        <f t="shared" si="0"/>
        <v>#VALUE!</v>
      </c>
    </row>
    <row r="20" spans="2:15" ht="16.2" x14ac:dyDescent="0.3">
      <c r="B20" s="468"/>
      <c r="C20" s="473"/>
      <c r="D20" s="467"/>
      <c r="E20" s="43" t="s">
        <v>17</v>
      </c>
      <c r="F20" s="75">
        <v>671874278</v>
      </c>
      <c r="G20" s="118">
        <v>613396454</v>
      </c>
      <c r="H20" s="174">
        <v>693332714</v>
      </c>
      <c r="I20" s="367">
        <v>741307055</v>
      </c>
      <c r="J20" s="368">
        <v>643670859</v>
      </c>
      <c r="K20" s="409">
        <v>664140786.10738003</v>
      </c>
      <c r="L20" s="129">
        <f t="shared" si="0"/>
        <v>-1.1510325883646892E-2</v>
      </c>
      <c r="N20" s="131"/>
    </row>
    <row r="21" spans="2:15" ht="16.2" x14ac:dyDescent="0.3">
      <c r="B21" s="468"/>
      <c r="C21" s="473"/>
      <c r="D21" s="465" t="s">
        <v>36</v>
      </c>
      <c r="E21" s="43" t="s">
        <v>37</v>
      </c>
      <c r="F21" s="77">
        <v>30897</v>
      </c>
      <c r="G21" s="118">
        <v>32775</v>
      </c>
      <c r="H21" s="118">
        <v>33203</v>
      </c>
      <c r="I21" s="151">
        <v>34071</v>
      </c>
      <c r="J21" s="141">
        <v>38668</v>
      </c>
      <c r="K21" s="285">
        <v>37964</v>
      </c>
      <c r="L21" s="129">
        <f t="shared" si="0"/>
        <v>0.22872770819173383</v>
      </c>
    </row>
    <row r="22" spans="2:15" ht="16.2" x14ac:dyDescent="0.3">
      <c r="B22" s="468"/>
      <c r="C22" s="473"/>
      <c r="D22" s="466"/>
      <c r="E22" s="43" t="s">
        <v>38</v>
      </c>
      <c r="F22" s="77">
        <v>917216441</v>
      </c>
      <c r="G22" s="118">
        <v>1012697790</v>
      </c>
      <c r="H22" s="118">
        <v>1040324957</v>
      </c>
      <c r="I22" s="151">
        <v>1086032081</v>
      </c>
      <c r="J22" s="141">
        <v>1174700054</v>
      </c>
      <c r="K22" s="285">
        <v>1216599670</v>
      </c>
      <c r="L22" s="129">
        <f t="shared" si="0"/>
        <v>0.32640412406214164</v>
      </c>
    </row>
    <row r="23" spans="2:15" ht="15.9" customHeight="1" x14ac:dyDescent="0.3">
      <c r="B23" s="468"/>
      <c r="C23" s="473"/>
      <c r="D23" s="466"/>
      <c r="E23" s="43" t="s">
        <v>39</v>
      </c>
      <c r="F23" s="77">
        <v>160959009.31508368</v>
      </c>
      <c r="G23" s="118">
        <v>248880014.12657806</v>
      </c>
      <c r="H23" s="118">
        <v>255669650.46343362</v>
      </c>
      <c r="I23" s="151">
        <v>266902606.41449308</v>
      </c>
      <c r="J23" s="141">
        <v>284829282.0650298</v>
      </c>
      <c r="K23" s="285">
        <v>295614102.70880991</v>
      </c>
      <c r="L23" s="129">
        <f t="shared" si="0"/>
        <v>0.83658003343033449</v>
      </c>
    </row>
    <row r="24" spans="2:15" ht="16.2" x14ac:dyDescent="0.3">
      <c r="B24" s="469"/>
      <c r="C24" s="473"/>
      <c r="D24" s="467"/>
      <c r="E24" s="44" t="s">
        <v>40</v>
      </c>
      <c r="F24" s="78">
        <v>3219180.1863016728</v>
      </c>
      <c r="G24" s="118">
        <v>4977600.2825315613</v>
      </c>
      <c r="H24" s="118">
        <v>5113393.0092686731</v>
      </c>
      <c r="I24" s="151">
        <v>5338052.1282898616</v>
      </c>
      <c r="J24" s="141">
        <v>5696585.6413005963</v>
      </c>
      <c r="K24" s="285">
        <v>4138597.4379233387</v>
      </c>
      <c r="L24" s="129">
        <f t="shared" si="0"/>
        <v>0.28560602340123448</v>
      </c>
    </row>
    <row r="25" spans="2:15" ht="15.9" customHeight="1" x14ac:dyDescent="0.3">
      <c r="B25" s="470"/>
      <c r="C25" s="473"/>
      <c r="D25" s="475" t="s">
        <v>41</v>
      </c>
      <c r="E25" s="43" t="s">
        <v>42</v>
      </c>
      <c r="F25" s="78">
        <v>92155085.391459838</v>
      </c>
      <c r="G25" s="119">
        <v>83128966.021912009</v>
      </c>
      <c r="H25" s="119">
        <v>85396787.527501255</v>
      </c>
      <c r="I25" s="152">
        <v>89148732.081419289</v>
      </c>
      <c r="J25" s="207">
        <v>96427188.682720646</v>
      </c>
      <c r="K25" s="286">
        <v>153407088.89136863</v>
      </c>
      <c r="L25" s="129">
        <f t="shared" si="0"/>
        <v>0.66466221847356799</v>
      </c>
    </row>
    <row r="26" spans="2:15" ht="16.8" thickBot="1" x14ac:dyDescent="0.35">
      <c r="B26" s="471"/>
      <c r="C26" s="474"/>
      <c r="D26" s="476"/>
      <c r="E26" s="45" t="s">
        <v>40</v>
      </c>
      <c r="F26" s="154">
        <v>4607754.2695729919</v>
      </c>
      <c r="G26" s="405">
        <v>4156448.3010956012</v>
      </c>
      <c r="H26" s="405">
        <v>4269839.3763750624</v>
      </c>
      <c r="I26" s="406">
        <v>4457436.6040709643</v>
      </c>
      <c r="J26" s="407">
        <v>4821359.4341360331</v>
      </c>
      <c r="K26" s="408">
        <v>7670354.444568431</v>
      </c>
      <c r="L26" s="130">
        <f t="shared" si="0"/>
        <v>0.66466221847356788</v>
      </c>
    </row>
    <row r="27" spans="2:15" ht="18" customHeight="1" x14ac:dyDescent="0.3">
      <c r="B27" s="451" t="s">
        <v>43</v>
      </c>
      <c r="C27" s="69" t="s">
        <v>44</v>
      </c>
      <c r="D27" s="199" t="s">
        <v>45</v>
      </c>
      <c r="E27" s="47" t="s">
        <v>46</v>
      </c>
      <c r="F27" s="82">
        <v>1592919433</v>
      </c>
      <c r="G27" s="140">
        <v>1358219753</v>
      </c>
      <c r="H27" s="200">
        <v>1636294580</v>
      </c>
      <c r="I27" s="201">
        <v>1760130779</v>
      </c>
      <c r="J27" s="140">
        <v>1496471734</v>
      </c>
      <c r="K27" s="284">
        <v>1501078606.02408</v>
      </c>
      <c r="L27" s="158">
        <f t="shared" si="0"/>
        <v>-5.7655663603119571E-2</v>
      </c>
    </row>
    <row r="28" spans="2:15" ht="18" customHeight="1" thickBot="1" x14ac:dyDescent="0.35">
      <c r="B28" s="451"/>
      <c r="C28" s="64" t="s">
        <v>47</v>
      </c>
      <c r="D28" s="211" t="s">
        <v>48</v>
      </c>
      <c r="E28" s="48" t="s">
        <v>49</v>
      </c>
      <c r="F28" s="79">
        <v>4758400</v>
      </c>
      <c r="G28" s="402">
        <v>5236400</v>
      </c>
      <c r="H28" s="402">
        <v>5342004</v>
      </c>
      <c r="I28" s="403">
        <v>5570233.5999999996</v>
      </c>
      <c r="J28" s="404">
        <v>5650064</v>
      </c>
      <c r="K28" s="410">
        <v>5865015</v>
      </c>
      <c r="L28" s="130">
        <f t="shared" si="0"/>
        <v>0.23256031439139208</v>
      </c>
    </row>
    <row r="29" spans="2:15" ht="18.600000000000001" thickBot="1" x14ac:dyDescent="0.4">
      <c r="B29" s="5" t="s">
        <v>50</v>
      </c>
      <c r="C29" s="6"/>
      <c r="D29" s="117"/>
      <c r="E29" s="46"/>
      <c r="F29" s="5"/>
      <c r="G29" s="59"/>
      <c r="H29" s="71"/>
      <c r="I29" s="59"/>
      <c r="J29" s="164"/>
      <c r="K29" s="60"/>
      <c r="L29" s="101"/>
    </row>
    <row r="30" spans="2:15" ht="16.2" x14ac:dyDescent="0.3">
      <c r="B30" s="458" t="s">
        <v>51</v>
      </c>
      <c r="C30" s="411" t="s">
        <v>52</v>
      </c>
      <c r="D30" s="209" t="s">
        <v>53</v>
      </c>
      <c r="E30" s="47" t="s">
        <v>54</v>
      </c>
      <c r="F30" s="132">
        <v>41982953222.477341</v>
      </c>
      <c r="G30" s="412">
        <v>43766549998.268509</v>
      </c>
      <c r="H30" s="412">
        <v>44501293073</v>
      </c>
      <c r="I30" s="413">
        <v>45968905660.100197</v>
      </c>
      <c r="J30" s="414">
        <v>37908022038.355476</v>
      </c>
      <c r="K30" s="415">
        <v>44208025481.195679</v>
      </c>
      <c r="L30" s="129">
        <f t="shared" si="0"/>
        <v>5.2999422097039423E-2</v>
      </c>
    </row>
    <row r="31" spans="2:15" ht="16.2" x14ac:dyDescent="0.3">
      <c r="B31" s="459"/>
      <c r="C31" s="416" t="s">
        <v>55</v>
      </c>
      <c r="D31" s="87" t="s">
        <v>56</v>
      </c>
      <c r="E31" s="43" t="s">
        <v>57</v>
      </c>
      <c r="F31" s="73" t="s">
        <v>58</v>
      </c>
      <c r="G31" s="366" t="s">
        <v>58</v>
      </c>
      <c r="H31" s="387" t="s">
        <v>58</v>
      </c>
      <c r="I31" s="387" t="s">
        <v>58</v>
      </c>
      <c r="J31" s="387" t="s">
        <v>58</v>
      </c>
      <c r="K31" s="387" t="s">
        <v>58</v>
      </c>
      <c r="L31" s="129" t="e">
        <f t="shared" si="0"/>
        <v>#VALUE!</v>
      </c>
    </row>
    <row r="32" spans="2:15" ht="16.2" x14ac:dyDescent="0.3">
      <c r="B32" s="459"/>
      <c r="C32" s="462" t="s">
        <v>59</v>
      </c>
      <c r="D32" s="465" t="s">
        <v>60</v>
      </c>
      <c r="E32" s="42" t="s">
        <v>61</v>
      </c>
      <c r="F32" s="74">
        <v>3227250</v>
      </c>
      <c r="G32" s="402">
        <v>3013293</v>
      </c>
      <c r="H32" s="402">
        <v>2347234</v>
      </c>
      <c r="I32" s="403">
        <v>2699389</v>
      </c>
      <c r="J32" s="404">
        <v>1523603.0949599962</v>
      </c>
      <c r="K32" s="410">
        <v>3531322.985004453</v>
      </c>
      <c r="L32" s="129">
        <f t="shared" si="0"/>
        <v>9.4220461694772009E-2</v>
      </c>
    </row>
    <row r="33" spans="2:12" ht="16.2" x14ac:dyDescent="0.3">
      <c r="B33" s="459"/>
      <c r="C33" s="463"/>
      <c r="D33" s="466"/>
      <c r="E33" s="42" t="s">
        <v>62</v>
      </c>
      <c r="F33" s="74">
        <v>7669000</v>
      </c>
      <c r="G33" s="402">
        <v>7777602</v>
      </c>
      <c r="H33" s="402">
        <v>9728052</v>
      </c>
      <c r="I33" s="403">
        <v>9842498</v>
      </c>
      <c r="J33" s="404">
        <v>3281618.7499726773</v>
      </c>
      <c r="K33" s="410">
        <v>11673904.079502739</v>
      </c>
      <c r="L33" s="129">
        <f t="shared" si="0"/>
        <v>0.52221985650055269</v>
      </c>
    </row>
    <row r="34" spans="2:12" ht="16.2" x14ac:dyDescent="0.3">
      <c r="B34" s="460"/>
      <c r="C34" s="464"/>
      <c r="D34" s="467"/>
      <c r="E34" s="42" t="s">
        <v>63</v>
      </c>
      <c r="F34" s="74">
        <v>5609750</v>
      </c>
      <c r="G34" s="118">
        <v>6565760</v>
      </c>
      <c r="H34" s="118">
        <v>5637029</v>
      </c>
      <c r="I34" s="151">
        <v>6362197</v>
      </c>
      <c r="J34" s="141">
        <v>2692412.3952176189</v>
      </c>
      <c r="K34" s="285">
        <v>9796170.1706524082</v>
      </c>
      <c r="L34" s="129">
        <f t="shared" si="0"/>
        <v>0.74627571115511526</v>
      </c>
    </row>
    <row r="35" spans="2:12" ht="16.2" x14ac:dyDescent="0.3">
      <c r="B35" s="461"/>
      <c r="C35" s="448" t="s">
        <v>64</v>
      </c>
      <c r="D35" s="448" t="s">
        <v>65</v>
      </c>
      <c r="E35" s="43" t="s">
        <v>66</v>
      </c>
      <c r="F35" s="389" t="s">
        <v>58</v>
      </c>
      <c r="G35" s="417">
        <v>3194796</v>
      </c>
      <c r="H35" s="417">
        <v>3646637</v>
      </c>
      <c r="I35" s="418">
        <v>3891011</v>
      </c>
      <c r="J35" s="419">
        <v>3709703</v>
      </c>
      <c r="K35" s="420">
        <v>3765982</v>
      </c>
      <c r="L35" s="129" t="e">
        <f t="shared" si="0"/>
        <v>#VALUE!</v>
      </c>
    </row>
    <row r="36" spans="2:12" ht="16.8" thickBot="1" x14ac:dyDescent="0.35">
      <c r="B36" s="461"/>
      <c r="C36" s="449"/>
      <c r="D36" s="449"/>
      <c r="E36" s="49" t="s">
        <v>67</v>
      </c>
      <c r="F36" s="389" t="s">
        <v>58</v>
      </c>
      <c r="G36" s="417">
        <v>1555589</v>
      </c>
      <c r="H36" s="417">
        <v>1564930</v>
      </c>
      <c r="I36" s="418">
        <v>1825173</v>
      </c>
      <c r="J36" s="419">
        <v>1430638</v>
      </c>
      <c r="K36" s="420">
        <v>1665975</v>
      </c>
      <c r="L36" s="129" t="e">
        <f t="shared" si="0"/>
        <v>#VALUE!</v>
      </c>
    </row>
    <row r="37" spans="2:12" ht="18.600000000000001" thickBot="1" x14ac:dyDescent="0.4">
      <c r="B37" s="5" t="s">
        <v>68</v>
      </c>
      <c r="C37" s="6"/>
      <c r="D37" s="117"/>
      <c r="E37" s="46"/>
      <c r="F37" s="5"/>
      <c r="G37" s="59"/>
      <c r="H37" s="71"/>
      <c r="I37" s="59"/>
      <c r="J37" s="164"/>
      <c r="K37" s="60"/>
      <c r="L37" s="61"/>
    </row>
    <row r="38" spans="2:12" ht="16.2" x14ac:dyDescent="0.3">
      <c r="B38" s="453" t="s">
        <v>69</v>
      </c>
      <c r="C38" s="454" t="s">
        <v>70</v>
      </c>
      <c r="D38" s="456" t="s">
        <v>71</v>
      </c>
      <c r="E38" s="48" t="s">
        <v>72</v>
      </c>
      <c r="F38" s="79">
        <v>1893452</v>
      </c>
      <c r="G38" s="402">
        <v>1864628</v>
      </c>
      <c r="H38" s="402">
        <v>1914503.8</v>
      </c>
      <c r="I38" s="403">
        <v>1805200.67</v>
      </c>
      <c r="J38" s="404">
        <v>1879583.3685999999</v>
      </c>
      <c r="K38" s="410">
        <v>1811544</v>
      </c>
      <c r="L38" s="128">
        <f t="shared" si="0"/>
        <v>-4.3258556329920164E-2</v>
      </c>
    </row>
    <row r="39" spans="2:12" ht="16.2" x14ac:dyDescent="0.3">
      <c r="B39" s="453"/>
      <c r="C39" s="455"/>
      <c r="D39" s="457"/>
      <c r="E39" s="49" t="s">
        <v>73</v>
      </c>
      <c r="F39" s="56" t="s">
        <v>74</v>
      </c>
      <c r="G39" s="102" t="s">
        <v>74</v>
      </c>
      <c r="H39" s="102" t="s">
        <v>74</v>
      </c>
      <c r="I39" s="166" t="s">
        <v>74</v>
      </c>
      <c r="J39" s="166" t="s">
        <v>74</v>
      </c>
      <c r="K39" s="166" t="s">
        <v>75</v>
      </c>
      <c r="L39" s="57" t="s">
        <v>76</v>
      </c>
    </row>
    <row r="40" spans="2:12" ht="29.4" thickBot="1" x14ac:dyDescent="0.35">
      <c r="B40" s="453"/>
      <c r="C40" s="421" t="s">
        <v>77</v>
      </c>
      <c r="D40" s="422" t="s">
        <v>78</v>
      </c>
      <c r="E40" s="50" t="s">
        <v>79</v>
      </c>
      <c r="F40" s="80">
        <v>1989408</v>
      </c>
      <c r="G40" s="119">
        <v>1706582</v>
      </c>
      <c r="H40" s="119">
        <v>1669246</v>
      </c>
      <c r="I40" s="152">
        <v>1856312.33</v>
      </c>
      <c r="J40" s="207">
        <v>1741980.6814000001</v>
      </c>
      <c r="K40" s="286">
        <v>1693336</v>
      </c>
      <c r="L40" s="129">
        <f t="shared" si="0"/>
        <v>-0.14882417281925076</v>
      </c>
    </row>
    <row r="41" spans="2:12" ht="16.2" x14ac:dyDescent="0.3">
      <c r="B41" s="450" t="s">
        <v>80</v>
      </c>
      <c r="C41" s="423" t="s">
        <v>81</v>
      </c>
      <c r="D41" s="199" t="s">
        <v>82</v>
      </c>
      <c r="E41" s="68" t="s">
        <v>83</v>
      </c>
      <c r="F41" s="81">
        <v>326228</v>
      </c>
      <c r="G41" s="200">
        <v>342445</v>
      </c>
      <c r="H41" s="200">
        <v>346977</v>
      </c>
      <c r="I41" s="201">
        <v>344437.4</v>
      </c>
      <c r="J41" s="140">
        <v>353698.5065584199</v>
      </c>
      <c r="K41" s="284">
        <v>377921.20948587556</v>
      </c>
      <c r="L41" s="129">
        <f t="shared" si="0"/>
        <v>0.15845730435730704</v>
      </c>
    </row>
    <row r="42" spans="2:12" ht="28.8" x14ac:dyDescent="0.3">
      <c r="B42" s="451"/>
      <c r="C42" s="10" t="s">
        <v>84</v>
      </c>
      <c r="D42" s="88" t="s">
        <v>85</v>
      </c>
      <c r="E42" s="43" t="s">
        <v>86</v>
      </c>
      <c r="F42" s="77">
        <v>4432172</v>
      </c>
      <c r="G42" s="118">
        <v>4893955</v>
      </c>
      <c r="H42" s="118">
        <v>4995027</v>
      </c>
      <c r="I42" s="151">
        <v>5225796.2</v>
      </c>
      <c r="J42" s="141">
        <v>5296365.4934415799</v>
      </c>
      <c r="K42" s="285">
        <v>5487093.7905141246</v>
      </c>
      <c r="L42" s="129">
        <f t="shared" si="0"/>
        <v>0.23801463267087211</v>
      </c>
    </row>
    <row r="43" spans="2:12" ht="29.4" thickBot="1" x14ac:dyDescent="0.35">
      <c r="B43" s="452"/>
      <c r="C43" s="424" t="s">
        <v>87</v>
      </c>
      <c r="D43" s="210" t="s">
        <v>88</v>
      </c>
      <c r="E43" s="45" t="s">
        <v>89</v>
      </c>
      <c r="F43" s="127">
        <v>13692.464698142368</v>
      </c>
      <c r="G43" s="405">
        <v>8363</v>
      </c>
      <c r="H43" s="405">
        <v>6895</v>
      </c>
      <c r="I43" s="406">
        <v>7383.8347599141616</v>
      </c>
      <c r="J43" s="407">
        <v>6813.5018557377853</v>
      </c>
      <c r="K43" s="408">
        <v>6936.1144777443205</v>
      </c>
      <c r="L43" s="130">
        <f t="shared" si="0"/>
        <v>-0.49343565014373708</v>
      </c>
    </row>
    <row r="44" spans="2:12" ht="18.600000000000001" thickBot="1" x14ac:dyDescent="0.4">
      <c r="B44" s="5" t="s">
        <v>90</v>
      </c>
      <c r="C44" s="6"/>
      <c r="D44" s="117"/>
      <c r="E44" s="194"/>
      <c r="F44" s="502"/>
      <c r="G44" s="503"/>
      <c r="H44" s="164"/>
      <c r="I44" s="164"/>
      <c r="J44" s="163"/>
      <c r="K44" s="59"/>
      <c r="L44" s="164"/>
    </row>
    <row r="45" spans="2:12" ht="17.25" customHeight="1" x14ac:dyDescent="0.3">
      <c r="B45" s="450" t="s">
        <v>91</v>
      </c>
      <c r="C45" s="504" t="s">
        <v>92</v>
      </c>
      <c r="D45" s="509" t="s">
        <v>93</v>
      </c>
      <c r="E45" s="48" t="s">
        <v>94</v>
      </c>
      <c r="F45" s="92">
        <v>37.700000000000003</v>
      </c>
      <c r="G45" s="425">
        <v>35</v>
      </c>
      <c r="H45" s="425">
        <v>27.1</v>
      </c>
      <c r="I45" s="426">
        <v>20.166049440982615</v>
      </c>
      <c r="J45" s="427">
        <v>20.844371159421545</v>
      </c>
      <c r="K45" s="428">
        <v>15.047499999999999</v>
      </c>
      <c r="L45" s="128">
        <f t="shared" si="0"/>
        <v>-0.6008620689655173</v>
      </c>
    </row>
    <row r="46" spans="2:12" ht="17.25" customHeight="1" x14ac:dyDescent="0.3">
      <c r="B46" s="451"/>
      <c r="C46" s="454"/>
      <c r="D46" s="466"/>
      <c r="E46" s="48" t="s">
        <v>95</v>
      </c>
      <c r="F46" s="92">
        <v>46.6</v>
      </c>
      <c r="G46" s="425">
        <v>40.299999999999997</v>
      </c>
      <c r="H46" s="425">
        <v>37</v>
      </c>
      <c r="I46" s="426">
        <v>35.032063644639365</v>
      </c>
      <c r="J46" s="427">
        <v>40.795628840578459</v>
      </c>
      <c r="K46" s="428">
        <v>38.248499999999993</v>
      </c>
      <c r="L46" s="129">
        <f t="shared" si="0"/>
        <v>-0.17921673819742506</v>
      </c>
    </row>
    <row r="47" spans="2:12" ht="17.25" customHeight="1" x14ac:dyDescent="0.3">
      <c r="B47" s="451"/>
      <c r="C47" s="454"/>
      <c r="D47" s="466"/>
      <c r="E47" s="48" t="s">
        <v>96</v>
      </c>
      <c r="F47" s="92">
        <v>7.1</v>
      </c>
      <c r="G47" s="425">
        <v>6.6</v>
      </c>
      <c r="H47" s="425">
        <v>6</v>
      </c>
      <c r="I47" s="426">
        <v>5.4909999999999997</v>
      </c>
      <c r="J47" s="427">
        <v>9.6900000000000013</v>
      </c>
      <c r="K47" s="428">
        <v>9.2769999999999992</v>
      </c>
      <c r="L47" s="129">
        <f t="shared" si="0"/>
        <v>0.30661971830985912</v>
      </c>
    </row>
    <row r="48" spans="2:12" ht="17.25" customHeight="1" x14ac:dyDescent="0.3">
      <c r="B48" s="451"/>
      <c r="C48" s="454"/>
      <c r="D48" s="466"/>
      <c r="E48" s="48" t="s">
        <v>97</v>
      </c>
      <c r="F48" s="92">
        <v>1.4</v>
      </c>
      <c r="G48" s="425">
        <v>1</v>
      </c>
      <c r="H48" s="425">
        <v>1.3</v>
      </c>
      <c r="I48" s="426">
        <v>1.3319999999999999</v>
      </c>
      <c r="J48" s="427">
        <v>2.3919999999999999</v>
      </c>
      <c r="K48" s="428">
        <v>2.4119999999999999</v>
      </c>
      <c r="L48" s="129">
        <f t="shared" si="0"/>
        <v>0.72285714285714286</v>
      </c>
    </row>
    <row r="49" spans="2:12" ht="17.25" customHeight="1" x14ac:dyDescent="0.3">
      <c r="B49" s="451"/>
      <c r="C49" s="454"/>
      <c r="D49" s="466"/>
      <c r="E49" s="48" t="s">
        <v>98</v>
      </c>
      <c r="F49" s="92">
        <v>8.3000000000000007</v>
      </c>
      <c r="G49" s="425">
        <v>8.4</v>
      </c>
      <c r="H49" s="425">
        <v>3.9</v>
      </c>
      <c r="I49" s="426">
        <v>5.1999999999999998E-2</v>
      </c>
      <c r="J49" s="427">
        <v>2.4569999999999999</v>
      </c>
      <c r="K49" s="428">
        <v>0.182</v>
      </c>
      <c r="L49" s="129">
        <f t="shared" si="0"/>
        <v>-0.97807228915662647</v>
      </c>
    </row>
    <row r="50" spans="2:12" ht="17.25" customHeight="1" x14ac:dyDescent="0.3">
      <c r="B50" s="451"/>
      <c r="C50" s="454"/>
      <c r="D50" s="467"/>
      <c r="E50" s="48" t="s">
        <v>99</v>
      </c>
      <c r="F50" s="92">
        <v>50.9</v>
      </c>
      <c r="G50" s="425">
        <v>52</v>
      </c>
      <c r="H50" s="425">
        <v>52</v>
      </c>
      <c r="I50" s="426">
        <v>51.946000000000005</v>
      </c>
      <c r="J50" s="427">
        <v>51.946000000000005</v>
      </c>
      <c r="K50" s="428">
        <v>51.946000000000005</v>
      </c>
      <c r="L50" s="129">
        <f t="shared" si="0"/>
        <v>2.0550098231827241E-2</v>
      </c>
    </row>
    <row r="51" spans="2:12" ht="17.100000000000001" customHeight="1" x14ac:dyDescent="0.3">
      <c r="B51" s="451"/>
      <c r="C51" s="454"/>
      <c r="D51" s="507" t="s">
        <v>100</v>
      </c>
      <c r="E51" s="43" t="s">
        <v>101</v>
      </c>
      <c r="F51" s="95">
        <v>1003</v>
      </c>
      <c r="G51" s="429">
        <v>64.2</v>
      </c>
      <c r="H51" s="429">
        <v>202</v>
      </c>
      <c r="I51" s="430">
        <v>295.18299999999999</v>
      </c>
      <c r="J51" s="431">
        <v>112.21600000000001</v>
      </c>
      <c r="K51" s="432">
        <v>111.06500000000001</v>
      </c>
      <c r="L51" s="129">
        <f t="shared" si="0"/>
        <v>-0.88926719840478563</v>
      </c>
    </row>
    <row r="52" spans="2:12" ht="17.100000000000001" customHeight="1" x14ac:dyDescent="0.3">
      <c r="B52" s="451"/>
      <c r="C52" s="454"/>
      <c r="D52" s="508"/>
      <c r="E52" s="43" t="s">
        <v>102</v>
      </c>
      <c r="F52" s="93">
        <v>27.4</v>
      </c>
      <c r="G52" s="429">
        <v>23.4</v>
      </c>
      <c r="H52" s="429">
        <v>57</v>
      </c>
      <c r="I52" s="430">
        <v>78.873999999999995</v>
      </c>
      <c r="J52" s="431">
        <v>165.23999999999998</v>
      </c>
      <c r="K52" s="432">
        <v>165.15100000000001</v>
      </c>
      <c r="L52" s="129">
        <f t="shared" si="0"/>
        <v>5.0274087591240884</v>
      </c>
    </row>
    <row r="53" spans="2:12" ht="17.100000000000001" customHeight="1" x14ac:dyDescent="0.3">
      <c r="B53" s="451"/>
      <c r="C53" s="454"/>
      <c r="D53" s="467"/>
      <c r="E53" s="43" t="s">
        <v>103</v>
      </c>
      <c r="F53" s="93">
        <v>584.6</v>
      </c>
      <c r="G53" s="429">
        <v>556.4</v>
      </c>
      <c r="H53" s="429">
        <v>623.79999999999995</v>
      </c>
      <c r="I53" s="430">
        <v>659.07</v>
      </c>
      <c r="J53" s="431">
        <v>588.36900000000003</v>
      </c>
      <c r="K53" s="432">
        <v>610.55900000000008</v>
      </c>
      <c r="L53" s="129">
        <f t="shared" si="0"/>
        <v>4.4404721176873177E-2</v>
      </c>
    </row>
    <row r="54" spans="2:12" ht="15.75" customHeight="1" x14ac:dyDescent="0.3">
      <c r="B54" s="451"/>
      <c r="C54" s="454"/>
      <c r="D54" s="507" t="s">
        <v>104</v>
      </c>
      <c r="E54" s="43" t="s">
        <v>105</v>
      </c>
      <c r="F54" s="75">
        <v>2187</v>
      </c>
      <c r="G54" s="118">
        <v>2498</v>
      </c>
      <c r="H54" s="118">
        <v>2292</v>
      </c>
      <c r="I54" s="151">
        <v>3839.79592</v>
      </c>
      <c r="J54" s="141">
        <v>3383.8499387663574</v>
      </c>
      <c r="K54" s="285">
        <v>3347</v>
      </c>
      <c r="L54" s="129">
        <f t="shared" si="0"/>
        <v>0.53040695016003658</v>
      </c>
    </row>
    <row r="55" spans="2:12" ht="15.75" customHeight="1" x14ac:dyDescent="0.3">
      <c r="B55" s="451"/>
      <c r="C55" s="454"/>
      <c r="D55" s="466"/>
      <c r="E55" s="43" t="s">
        <v>106</v>
      </c>
      <c r="F55" s="75">
        <v>2666</v>
      </c>
      <c r="G55" s="118">
        <v>2940</v>
      </c>
      <c r="H55" s="118">
        <v>2700</v>
      </c>
      <c r="I55" s="151">
        <v>2875.845953</v>
      </c>
      <c r="J55" s="141">
        <v>2768.3951690967451</v>
      </c>
      <c r="K55" s="285">
        <v>2974.1</v>
      </c>
      <c r="L55" s="129">
        <f t="shared" si="0"/>
        <v>0.11556639159789944</v>
      </c>
    </row>
    <row r="56" spans="2:12" ht="16.2" x14ac:dyDescent="0.3">
      <c r="B56" s="451"/>
      <c r="C56" s="454"/>
      <c r="D56" s="466"/>
      <c r="E56" s="43" t="s">
        <v>107</v>
      </c>
      <c r="F56" s="77">
        <v>1041</v>
      </c>
      <c r="G56" s="118">
        <v>2048</v>
      </c>
      <c r="H56" s="118">
        <v>2157</v>
      </c>
      <c r="I56" s="151">
        <v>2488.4096969999996</v>
      </c>
      <c r="J56" s="141">
        <v>3013.9517932062404</v>
      </c>
      <c r="K56" s="285">
        <v>2860</v>
      </c>
      <c r="L56" s="129">
        <f t="shared" si="0"/>
        <v>1.7473583093179634</v>
      </c>
    </row>
    <row r="57" spans="2:12" ht="16.2" x14ac:dyDescent="0.3">
      <c r="B57" s="451"/>
      <c r="C57" s="454"/>
      <c r="D57" s="466"/>
      <c r="E57" s="39" t="s">
        <v>108</v>
      </c>
      <c r="F57" s="75">
        <v>10051571</v>
      </c>
      <c r="G57" s="118">
        <v>10662682</v>
      </c>
      <c r="H57" s="118">
        <v>10434486</v>
      </c>
      <c r="I57" s="151">
        <v>10390882.828531846</v>
      </c>
      <c r="J57" s="141">
        <v>10154304.383844944</v>
      </c>
      <c r="K57" s="285">
        <v>9837355</v>
      </c>
      <c r="L57" s="129">
        <f t="shared" si="0"/>
        <v>-2.1311693465628407E-2</v>
      </c>
    </row>
    <row r="58" spans="2:12" ht="16.2" x14ac:dyDescent="0.3">
      <c r="B58" s="451"/>
      <c r="C58" s="454"/>
      <c r="D58" s="466"/>
      <c r="E58" s="39" t="s">
        <v>109</v>
      </c>
      <c r="F58" s="75">
        <v>3852727</v>
      </c>
      <c r="G58" s="141">
        <v>3425585</v>
      </c>
      <c r="H58" s="141">
        <v>3171851</v>
      </c>
      <c r="I58" s="151">
        <v>2691976.9789797757</v>
      </c>
      <c r="J58" s="141">
        <v>2806128.2812987356</v>
      </c>
      <c r="K58" s="285">
        <v>2073269</v>
      </c>
      <c r="L58" s="129">
        <f t="shared" si="0"/>
        <v>-0.46186973538483261</v>
      </c>
    </row>
    <row r="59" spans="2:12" ht="16.8" thickBot="1" x14ac:dyDescent="0.35">
      <c r="B59" s="451"/>
      <c r="C59" s="454"/>
      <c r="D59" s="466"/>
      <c r="E59" s="49" t="s">
        <v>110</v>
      </c>
      <c r="F59" s="94">
        <v>393925</v>
      </c>
      <c r="G59" s="433">
        <v>207177</v>
      </c>
      <c r="H59" s="434">
        <v>154299</v>
      </c>
      <c r="I59" s="435">
        <v>154785.71413617017</v>
      </c>
      <c r="J59" s="433">
        <v>148654.63414951475</v>
      </c>
      <c r="K59" s="436">
        <v>158421</v>
      </c>
      <c r="L59" s="130">
        <f t="shared" si="0"/>
        <v>-0.59783969029637618</v>
      </c>
    </row>
    <row r="60" spans="2:12" ht="16.2" x14ac:dyDescent="0.3">
      <c r="B60" s="450" t="s">
        <v>111</v>
      </c>
      <c r="C60" s="504" t="s">
        <v>112</v>
      </c>
      <c r="D60" s="67" t="s">
        <v>113</v>
      </c>
      <c r="E60" s="202" t="s">
        <v>114</v>
      </c>
      <c r="F60" s="179">
        <v>1946.5</v>
      </c>
      <c r="G60" s="113">
        <v>1221.5999999999999</v>
      </c>
      <c r="H60" s="114">
        <v>1221.5999999999999</v>
      </c>
      <c r="I60" s="114">
        <v>1023.0000000000001</v>
      </c>
      <c r="J60" s="114">
        <v>1023.0000000000001</v>
      </c>
      <c r="K60" s="114">
        <v>1023.0000000000001</v>
      </c>
      <c r="L60" s="158">
        <f t="shared" si="0"/>
        <v>-0.47444130490624192</v>
      </c>
    </row>
    <row r="61" spans="2:12" ht="28.8" x14ac:dyDescent="0.3">
      <c r="B61" s="451"/>
      <c r="C61" s="454"/>
      <c r="D61" s="63" t="s">
        <v>115</v>
      </c>
      <c r="E61" s="39" t="s">
        <v>116</v>
      </c>
      <c r="F61" s="181">
        <v>396.88</v>
      </c>
      <c r="G61" s="106">
        <v>275</v>
      </c>
      <c r="H61" s="115">
        <v>275</v>
      </c>
      <c r="I61" s="115">
        <v>421.99999999999994</v>
      </c>
      <c r="J61" s="115">
        <v>421.99999999999994</v>
      </c>
      <c r="K61" s="115">
        <v>421.99999999999994</v>
      </c>
      <c r="L61" s="129">
        <f t="shared" si="0"/>
        <v>6.3293690788147422E-2</v>
      </c>
    </row>
    <row r="62" spans="2:12" ht="16.2" x14ac:dyDescent="0.3">
      <c r="B62" s="451"/>
      <c r="C62" s="455"/>
      <c r="D62" s="25" t="s">
        <v>117</v>
      </c>
      <c r="E62" s="39" t="s">
        <v>114</v>
      </c>
      <c r="F62" s="180">
        <v>1866.4766522331963</v>
      </c>
      <c r="G62" s="115">
        <v>789</v>
      </c>
      <c r="H62" s="115">
        <v>789</v>
      </c>
      <c r="I62" s="115">
        <v>789</v>
      </c>
      <c r="J62" s="115">
        <v>789</v>
      </c>
      <c r="K62" s="115">
        <v>789</v>
      </c>
      <c r="L62" s="129">
        <f t="shared" si="0"/>
        <v>-0.57727839828267891</v>
      </c>
    </row>
    <row r="63" spans="2:12" ht="16.2" x14ac:dyDescent="0.3">
      <c r="B63" s="451"/>
      <c r="C63" s="505" t="s">
        <v>118</v>
      </c>
      <c r="D63" s="65" t="s">
        <v>119</v>
      </c>
      <c r="E63" s="39" t="s">
        <v>120</v>
      </c>
      <c r="F63" s="182">
        <v>351546</v>
      </c>
      <c r="G63" s="184">
        <v>354269</v>
      </c>
      <c r="H63" s="120">
        <v>354269</v>
      </c>
      <c r="I63" s="120">
        <v>357826</v>
      </c>
      <c r="J63" s="120">
        <v>357826</v>
      </c>
      <c r="K63" s="120">
        <v>357826</v>
      </c>
      <c r="L63" s="129">
        <f t="shared" si="0"/>
        <v>1.7863949525808855E-2</v>
      </c>
    </row>
    <row r="64" spans="2:12" ht="16.2" x14ac:dyDescent="0.3">
      <c r="B64" s="451"/>
      <c r="C64" s="454"/>
      <c r="D64" s="25" t="s">
        <v>121</v>
      </c>
      <c r="E64" s="39" t="s">
        <v>122</v>
      </c>
      <c r="F64" s="180">
        <v>540.70000000000005</v>
      </c>
      <c r="G64" s="106">
        <v>864.8</v>
      </c>
      <c r="H64" s="115">
        <v>864.8</v>
      </c>
      <c r="I64" s="115">
        <v>280.79999999999995</v>
      </c>
      <c r="J64" s="115">
        <v>280.79999999999995</v>
      </c>
      <c r="K64" s="115">
        <v>280.79999999999995</v>
      </c>
      <c r="L64" s="129">
        <f t="shared" si="0"/>
        <v>-0.4806732014055855</v>
      </c>
    </row>
    <row r="65" spans="2:12" ht="16.8" thickBot="1" x14ac:dyDescent="0.35">
      <c r="B65" s="452"/>
      <c r="C65" s="506"/>
      <c r="D65" s="66" t="s">
        <v>123</v>
      </c>
      <c r="E65" s="39" t="s">
        <v>124</v>
      </c>
      <c r="F65" s="195">
        <v>118333.81735869063</v>
      </c>
      <c r="G65" s="138">
        <v>115315</v>
      </c>
      <c r="H65" s="138">
        <v>115315</v>
      </c>
      <c r="I65" s="138">
        <v>115315</v>
      </c>
      <c r="J65" s="138">
        <v>115315</v>
      </c>
      <c r="K65" s="138">
        <v>115315</v>
      </c>
      <c r="L65" s="130">
        <f t="shared" si="0"/>
        <v>-2.5511028259487881E-2</v>
      </c>
    </row>
    <row r="66" spans="2:12" ht="18.600000000000001" thickBot="1" x14ac:dyDescent="0.4">
      <c r="B66" s="55" t="s">
        <v>125</v>
      </c>
      <c r="C66" s="437"/>
      <c r="D66" s="438"/>
      <c r="E66" s="51"/>
      <c r="F66" s="55"/>
      <c r="G66" s="97"/>
      <c r="H66" s="439"/>
      <c r="I66" s="97"/>
      <c r="J66" s="440"/>
      <c r="K66" s="98"/>
      <c r="L66" s="100"/>
    </row>
    <row r="67" spans="2:12" ht="16.2" x14ac:dyDescent="0.3">
      <c r="B67" s="458" t="s">
        <v>126</v>
      </c>
      <c r="C67" s="513" t="s">
        <v>127</v>
      </c>
      <c r="D67" s="514"/>
      <c r="E67" s="264" t="s">
        <v>128</v>
      </c>
      <c r="F67" s="81">
        <v>4758400</v>
      </c>
      <c r="G67" s="200">
        <v>5236400</v>
      </c>
      <c r="H67" s="140">
        <v>5342004</v>
      </c>
      <c r="I67" s="201">
        <v>5570233.5999999996</v>
      </c>
      <c r="J67" s="140">
        <v>5650064</v>
      </c>
      <c r="K67" s="284">
        <v>5865015</v>
      </c>
      <c r="L67" s="128">
        <f t="shared" si="0"/>
        <v>0.23256031439139208</v>
      </c>
    </row>
    <row r="68" spans="2:12" ht="16.2" x14ac:dyDescent="0.3">
      <c r="B68" s="460"/>
      <c r="C68" s="515"/>
      <c r="D68" s="516"/>
      <c r="E68" s="52" t="s">
        <v>129</v>
      </c>
      <c r="F68" s="83">
        <v>1799600</v>
      </c>
      <c r="G68" s="387" t="s">
        <v>13</v>
      </c>
      <c r="H68" s="141">
        <v>2008865</v>
      </c>
      <c r="I68" s="151">
        <v>2084540.2000000002</v>
      </c>
      <c r="J68" s="141">
        <v>2133089</v>
      </c>
      <c r="K68" s="285">
        <v>2203719</v>
      </c>
      <c r="L68" s="129">
        <f t="shared" si="0"/>
        <v>0.22456045787952877</v>
      </c>
    </row>
    <row r="69" spans="2:12" ht="17.25" customHeight="1" thickBot="1" x14ac:dyDescent="0.35">
      <c r="B69" s="512"/>
      <c r="C69" s="517"/>
      <c r="D69" s="518"/>
      <c r="E69" s="53" t="s">
        <v>130</v>
      </c>
      <c r="F69" s="84">
        <v>2984200</v>
      </c>
      <c r="G69" s="388" t="s">
        <v>13</v>
      </c>
      <c r="H69" s="407">
        <v>3221993</v>
      </c>
      <c r="I69" s="406">
        <v>3280674.3999999994</v>
      </c>
      <c r="J69" s="407">
        <v>3360566</v>
      </c>
      <c r="K69" s="408">
        <v>3281851</v>
      </c>
      <c r="L69" s="130">
        <f t="shared" si="0"/>
        <v>9.974230949668253E-2</v>
      </c>
    </row>
    <row r="70" spans="2:12" ht="15" thickBot="1" x14ac:dyDescent="0.35">
      <c r="B70" s="441"/>
      <c r="C70" s="441"/>
      <c r="D70" s="441"/>
      <c r="E70" s="441"/>
      <c r="F70" s="441"/>
      <c r="G70" s="86"/>
      <c r="H70" s="86"/>
      <c r="I70" s="86"/>
      <c r="J70" s="86"/>
      <c r="K70" s="86"/>
      <c r="L70" s="86"/>
    </row>
    <row r="71" spans="2:12" ht="24" thickBot="1" x14ac:dyDescent="0.35">
      <c r="B71" s="11" t="s">
        <v>131</v>
      </c>
      <c r="C71" s="519" t="s">
        <v>132</v>
      </c>
      <c r="D71" s="520"/>
      <c r="E71" s="122"/>
      <c r="G71" s="143"/>
      <c r="H71" s="144"/>
      <c r="I71" s="165"/>
      <c r="J71" s="121"/>
      <c r="K71" s="121"/>
    </row>
    <row r="72" spans="2:12" ht="16.5" customHeight="1" x14ac:dyDescent="0.3">
      <c r="B72" s="12" t="s">
        <v>133</v>
      </c>
      <c r="C72" s="521" t="s">
        <v>134</v>
      </c>
      <c r="D72" s="522"/>
      <c r="E72" s="27"/>
      <c r="G72" s="144"/>
      <c r="I72" s="165"/>
    </row>
    <row r="73" spans="2:12" ht="35.4" customHeight="1" x14ac:dyDescent="0.3">
      <c r="B73" s="13" t="s">
        <v>135</v>
      </c>
      <c r="C73" s="523" t="s">
        <v>136</v>
      </c>
      <c r="D73" s="524"/>
      <c r="E73" s="27"/>
      <c r="I73" s="167"/>
    </row>
    <row r="74" spans="2:12" ht="31.5" customHeight="1" x14ac:dyDescent="0.3">
      <c r="B74" s="14" t="s">
        <v>137</v>
      </c>
      <c r="C74" s="525" t="s">
        <v>138</v>
      </c>
      <c r="D74" s="526"/>
      <c r="E74" s="27"/>
      <c r="I74" s="168"/>
    </row>
    <row r="75" spans="2:12" ht="51.75" customHeight="1" thickBot="1" x14ac:dyDescent="0.35">
      <c r="B75" s="15" t="s">
        <v>139</v>
      </c>
      <c r="C75" s="510" t="s">
        <v>140</v>
      </c>
      <c r="D75" s="511"/>
      <c r="E75" s="27"/>
    </row>
    <row r="76" spans="2:12" x14ac:dyDescent="0.3">
      <c r="B76" s="441"/>
      <c r="C76" s="441"/>
      <c r="D76" s="441"/>
      <c r="E76" s="441"/>
      <c r="F76" s="441"/>
      <c r="G76" s="86"/>
      <c r="H76" s="86"/>
      <c r="I76" s="86"/>
      <c r="J76" s="86"/>
      <c r="K76" s="86"/>
      <c r="L76" s="86"/>
    </row>
    <row r="77" spans="2:12" x14ac:dyDescent="0.3">
      <c r="B77" s="16" t="s">
        <v>141</v>
      </c>
      <c r="C77" s="1"/>
      <c r="D77" s="1"/>
      <c r="E77" s="1"/>
      <c r="F77" s="1"/>
    </row>
    <row r="78" spans="2:12" ht="73.95" customHeight="1" x14ac:dyDescent="0.3">
      <c r="B78" s="501" t="s">
        <v>142</v>
      </c>
      <c r="C78" s="501"/>
      <c r="D78" s="501"/>
      <c r="E78" s="501"/>
      <c r="F78" s="501"/>
      <c r="G78" s="501"/>
      <c r="H78" s="501"/>
      <c r="I78" s="501"/>
      <c r="J78" s="501"/>
      <c r="K78" s="501"/>
      <c r="L78" s="501"/>
    </row>
    <row r="79" spans="2:12" x14ac:dyDescent="0.3">
      <c r="B79" s="27"/>
      <c r="C79" s="27"/>
      <c r="D79" s="27"/>
      <c r="E79" s="27"/>
      <c r="F79" s="27"/>
      <c r="G79" s="27"/>
      <c r="H79" s="27"/>
      <c r="I79" s="27"/>
      <c r="J79" s="27"/>
      <c r="K79" s="27"/>
      <c r="L79" s="27"/>
    </row>
    <row r="80" spans="2:12" ht="19.8" x14ac:dyDescent="0.35">
      <c r="B80" t="s">
        <v>143</v>
      </c>
      <c r="C80" s="1"/>
      <c r="D80" s="1"/>
      <c r="E80" s="1"/>
      <c r="F80" s="1"/>
    </row>
    <row r="81" spans="1:12" x14ac:dyDescent="0.3">
      <c r="B81" s="28"/>
      <c r="C81" s="1"/>
      <c r="D81" s="1"/>
      <c r="E81" s="1"/>
      <c r="F81" s="1"/>
    </row>
    <row r="82" spans="1:12" x14ac:dyDescent="0.3">
      <c r="B82" s="383" t="s">
        <v>144</v>
      </c>
      <c r="C82" s="339"/>
      <c r="D82" s="339"/>
      <c r="E82" s="339"/>
      <c r="F82" s="339"/>
      <c r="G82" s="339"/>
      <c r="H82" s="339"/>
      <c r="I82" s="339"/>
      <c r="J82" s="339"/>
      <c r="K82" s="339"/>
      <c r="L82" s="339"/>
    </row>
    <row r="83" spans="1:12" x14ac:dyDescent="0.3">
      <c r="B83" s="339"/>
      <c r="C83" s="339"/>
      <c r="D83" s="339"/>
      <c r="E83" s="339"/>
      <c r="F83" s="339"/>
      <c r="G83" s="339"/>
      <c r="H83" s="339"/>
      <c r="I83" s="339"/>
      <c r="J83" s="339"/>
      <c r="K83" s="339"/>
      <c r="L83" s="339"/>
    </row>
    <row r="84" spans="1:12" x14ac:dyDescent="0.3">
      <c r="B84" s="383" t="s">
        <v>145</v>
      </c>
      <c r="C84" s="339"/>
      <c r="D84" s="339"/>
      <c r="E84" s="339"/>
      <c r="F84" s="339"/>
      <c r="G84" s="339"/>
      <c r="H84" s="339"/>
      <c r="I84" s="339"/>
      <c r="J84" s="339"/>
      <c r="K84" s="339"/>
      <c r="L84" s="339"/>
    </row>
    <row r="85" spans="1:12" x14ac:dyDescent="0.3">
      <c r="B85" s="381" t="s">
        <v>146</v>
      </c>
      <c r="C85" s="339"/>
      <c r="D85" s="339"/>
      <c r="E85" s="339"/>
      <c r="F85" s="339"/>
      <c r="G85" s="339"/>
      <c r="H85" s="339"/>
      <c r="I85" s="339"/>
      <c r="J85" s="339"/>
      <c r="K85" s="339"/>
      <c r="L85" s="339"/>
    </row>
    <row r="86" spans="1:12" x14ac:dyDescent="0.3">
      <c r="B86" s="172" t="s">
        <v>147</v>
      </c>
      <c r="C86" s="339"/>
      <c r="D86" s="339"/>
      <c r="E86" s="339"/>
      <c r="F86" s="339"/>
      <c r="G86" s="339"/>
      <c r="H86" s="339"/>
      <c r="I86" s="339"/>
      <c r="J86" s="339"/>
      <c r="K86" s="339"/>
      <c r="L86" s="339"/>
    </row>
    <row r="87" spans="1:12" x14ac:dyDescent="0.3">
      <c r="B87" s="382" t="s">
        <v>148</v>
      </c>
      <c r="C87" s="339"/>
      <c r="D87" s="339"/>
      <c r="E87" s="339"/>
      <c r="F87" s="339"/>
      <c r="G87" s="339"/>
      <c r="H87" s="339"/>
      <c r="I87" s="339"/>
      <c r="J87" s="339"/>
      <c r="K87" s="339"/>
      <c r="L87" s="339"/>
    </row>
    <row r="88" spans="1:12" x14ac:dyDescent="0.3">
      <c r="B88" s="28"/>
      <c r="C88" s="1"/>
      <c r="D88" s="1"/>
      <c r="E88" s="1"/>
      <c r="F88" s="1"/>
    </row>
    <row r="89" spans="1:12" x14ac:dyDescent="0.3">
      <c r="A89" s="384"/>
      <c r="B89" s="386" t="s">
        <v>149</v>
      </c>
      <c r="C89" s="384"/>
      <c r="D89" s="384"/>
      <c r="E89" s="384"/>
      <c r="F89" s="384"/>
      <c r="G89" s="384"/>
      <c r="H89" s="384"/>
      <c r="I89" s="384"/>
      <c r="J89" s="384"/>
      <c r="K89" s="384"/>
      <c r="L89" s="384"/>
    </row>
    <row r="90" spans="1:12" x14ac:dyDescent="0.3">
      <c r="A90" s="384"/>
      <c r="B90" s="385" t="s">
        <v>150</v>
      </c>
      <c r="C90" s="384"/>
      <c r="D90" s="384"/>
      <c r="E90" s="384"/>
      <c r="F90" s="384"/>
      <c r="G90" s="384"/>
      <c r="H90" s="384"/>
      <c r="I90" s="384"/>
      <c r="J90" s="384"/>
      <c r="K90" s="384"/>
      <c r="L90" s="384"/>
    </row>
    <row r="91" spans="1:12" x14ac:dyDescent="0.3">
      <c r="A91" s="384"/>
      <c r="B91" s="172" t="s">
        <v>151</v>
      </c>
      <c r="C91" s="384"/>
      <c r="D91" s="384"/>
      <c r="E91" s="384"/>
      <c r="F91" s="384"/>
      <c r="G91" s="384"/>
      <c r="H91" s="384"/>
      <c r="I91" s="384"/>
      <c r="J91" s="384"/>
      <c r="K91" s="384"/>
      <c r="L91" s="384"/>
    </row>
    <row r="92" spans="1:12" x14ac:dyDescent="0.3">
      <c r="A92" s="384"/>
      <c r="B92" s="382" t="s">
        <v>148</v>
      </c>
      <c r="C92" s="384"/>
      <c r="D92" s="384"/>
      <c r="E92" s="384"/>
      <c r="F92" s="384"/>
      <c r="G92" s="384"/>
      <c r="H92" s="384"/>
      <c r="I92" s="384"/>
      <c r="J92" s="384"/>
      <c r="K92" s="384"/>
      <c r="L92" s="384"/>
    </row>
    <row r="93" spans="1:12" x14ac:dyDescent="0.3">
      <c r="A93" s="384"/>
      <c r="B93" s="382"/>
      <c r="C93" s="384"/>
      <c r="D93" s="384"/>
      <c r="E93" s="384"/>
      <c r="F93" s="384"/>
      <c r="G93" s="384"/>
      <c r="H93" s="384"/>
      <c r="I93" s="384"/>
      <c r="J93" s="384"/>
      <c r="K93" s="384"/>
      <c r="L93" s="384"/>
    </row>
    <row r="94" spans="1:12" ht="32.4" customHeight="1" x14ac:dyDescent="0.3">
      <c r="B94" s="497" t="s">
        <v>152</v>
      </c>
      <c r="C94" s="497"/>
      <c r="D94" s="497"/>
      <c r="E94" s="497"/>
      <c r="F94" s="497"/>
      <c r="G94" s="497"/>
      <c r="H94" s="497"/>
      <c r="I94" s="497"/>
      <c r="J94" s="497"/>
      <c r="K94" s="497"/>
      <c r="L94" s="497"/>
    </row>
    <row r="95" spans="1:12" ht="30.6" customHeight="1" x14ac:dyDescent="0.3">
      <c r="B95" s="497" t="s">
        <v>153</v>
      </c>
      <c r="C95" s="497"/>
      <c r="D95" s="497"/>
      <c r="E95" s="497"/>
      <c r="F95" s="497"/>
      <c r="G95" s="497"/>
      <c r="H95" s="497"/>
      <c r="I95" s="497"/>
      <c r="J95" s="497"/>
      <c r="K95" s="497"/>
      <c r="L95" s="497"/>
    </row>
    <row r="96" spans="1:12" x14ac:dyDescent="0.3">
      <c r="B96" s="28"/>
      <c r="C96" s="1"/>
      <c r="D96" s="1"/>
      <c r="E96" s="1"/>
      <c r="F96" s="1"/>
    </row>
    <row r="97" spans="2:6" ht="19.8" x14ac:dyDescent="0.35">
      <c r="B97" t="s">
        <v>154</v>
      </c>
      <c r="C97" s="1"/>
      <c r="D97" s="1"/>
      <c r="E97" s="1"/>
      <c r="F97" s="1"/>
    </row>
    <row r="98" spans="2:6" x14ac:dyDescent="0.3">
      <c r="B98" s="29" t="s">
        <v>155</v>
      </c>
      <c r="C98" s="1"/>
      <c r="D98" s="1"/>
      <c r="E98" s="1"/>
      <c r="F98" s="1"/>
    </row>
    <row r="99" spans="2:6" x14ac:dyDescent="0.3">
      <c r="B99" s="29" t="s">
        <v>156</v>
      </c>
      <c r="C99" s="1"/>
      <c r="D99" s="1"/>
      <c r="E99" s="1"/>
      <c r="F99" s="1"/>
    </row>
    <row r="100" spans="2:6" x14ac:dyDescent="0.3">
      <c r="B100" s="29" t="s">
        <v>157</v>
      </c>
      <c r="C100" s="1"/>
      <c r="D100" s="1"/>
      <c r="E100" s="1"/>
      <c r="F100" s="1"/>
    </row>
    <row r="101" spans="2:6" x14ac:dyDescent="0.3">
      <c r="B101" s="28" t="s">
        <v>158</v>
      </c>
      <c r="C101" s="1"/>
      <c r="D101" s="1"/>
      <c r="E101" s="1"/>
      <c r="F101" s="1"/>
    </row>
    <row r="102" spans="2:6" x14ac:dyDescent="0.3">
      <c r="B102" s="30" t="s">
        <v>159</v>
      </c>
      <c r="C102" s="1"/>
      <c r="D102" s="1"/>
      <c r="E102" s="1"/>
      <c r="F102" s="1"/>
    </row>
    <row r="103" spans="2:6" x14ac:dyDescent="0.3">
      <c r="B103" s="1"/>
      <c r="C103" s="1"/>
      <c r="D103" s="1"/>
      <c r="E103" s="1"/>
      <c r="F103" s="1"/>
    </row>
    <row r="104" spans="2:6" ht="19.8" x14ac:dyDescent="0.35">
      <c r="B104" s="148" t="s">
        <v>160</v>
      </c>
      <c r="C104" s="1"/>
      <c r="D104" s="1"/>
      <c r="E104" s="1"/>
      <c r="F104" s="1"/>
    </row>
    <row r="105" spans="2:6" x14ac:dyDescent="0.3">
      <c r="B105" s="31" t="s">
        <v>161</v>
      </c>
      <c r="C105" s="1"/>
      <c r="D105" s="1"/>
      <c r="E105" s="1"/>
      <c r="F105" s="1"/>
    </row>
    <row r="106" spans="2:6" x14ac:dyDescent="0.3">
      <c r="B106" s="31" t="s">
        <v>162</v>
      </c>
      <c r="C106" s="1"/>
      <c r="D106" s="1"/>
      <c r="E106" s="1"/>
      <c r="F106" s="1"/>
    </row>
    <row r="107" spans="2:6" x14ac:dyDescent="0.3">
      <c r="B107" s="32" t="s">
        <v>163</v>
      </c>
      <c r="C107" s="1"/>
      <c r="D107" s="1"/>
      <c r="E107" s="1"/>
      <c r="F107" s="1"/>
    </row>
    <row r="108" spans="2:6" x14ac:dyDescent="0.3">
      <c r="B108" s="33" t="s">
        <v>164</v>
      </c>
      <c r="C108" s="1"/>
      <c r="D108" s="1"/>
      <c r="E108" s="1"/>
      <c r="F108" s="1"/>
    </row>
    <row r="109" spans="2:6" x14ac:dyDescent="0.3">
      <c r="B109" s="33"/>
      <c r="C109" s="1"/>
      <c r="D109" s="1"/>
      <c r="E109" s="1"/>
      <c r="F109" s="1"/>
    </row>
    <row r="110" spans="2:6" ht="19.8" x14ac:dyDescent="0.35">
      <c r="B110" s="35" t="s">
        <v>165</v>
      </c>
      <c r="C110" s="1"/>
      <c r="D110" s="1"/>
      <c r="E110" s="1"/>
      <c r="F110" s="1"/>
    </row>
    <row r="111" spans="2:6" x14ac:dyDescent="0.3">
      <c r="B111" s="32" t="s">
        <v>166</v>
      </c>
      <c r="C111" s="1"/>
      <c r="D111" s="1"/>
      <c r="E111" s="1"/>
      <c r="F111" s="1"/>
    </row>
    <row r="112" spans="2:6" x14ac:dyDescent="0.3">
      <c r="B112" s="32"/>
      <c r="C112" s="1"/>
      <c r="D112" s="1"/>
      <c r="E112" s="1"/>
      <c r="F112" s="1"/>
    </row>
    <row r="113" spans="2:6" x14ac:dyDescent="0.3">
      <c r="B113" s="36" t="s">
        <v>167</v>
      </c>
      <c r="C113" s="1"/>
      <c r="D113" s="1"/>
      <c r="E113" s="1"/>
      <c r="F113" s="1"/>
    </row>
    <row r="114" spans="2:6" x14ac:dyDescent="0.3">
      <c r="B114" s="32"/>
      <c r="C114" s="1"/>
      <c r="D114" s="1"/>
      <c r="E114" s="1"/>
      <c r="F114" s="1"/>
    </row>
    <row r="115" spans="2:6" ht="19.8" x14ac:dyDescent="0.35">
      <c r="B115" s="37" t="s">
        <v>168</v>
      </c>
      <c r="C115" s="1"/>
      <c r="D115" s="1"/>
      <c r="E115" s="1"/>
      <c r="F115" s="1"/>
    </row>
    <row r="116" spans="2:6" x14ac:dyDescent="0.3">
      <c r="B116" s="31" t="s">
        <v>169</v>
      </c>
      <c r="C116" s="1"/>
      <c r="D116" s="1"/>
      <c r="E116" s="1"/>
      <c r="F116" s="1"/>
    </row>
    <row r="117" spans="2:6" x14ac:dyDescent="0.3">
      <c r="B117" s="31" t="s">
        <v>170</v>
      </c>
      <c r="C117" s="1"/>
      <c r="D117" s="1"/>
      <c r="E117" s="1"/>
      <c r="F117" s="1"/>
    </row>
    <row r="118" spans="2:6" x14ac:dyDescent="0.3">
      <c r="B118" s="32" t="s">
        <v>171</v>
      </c>
      <c r="C118" s="1"/>
      <c r="D118" s="1"/>
      <c r="E118" s="1"/>
      <c r="F118" s="1"/>
    </row>
    <row r="119" spans="2:6" x14ac:dyDescent="0.3">
      <c r="B119" s="30" t="s">
        <v>164</v>
      </c>
      <c r="C119" s="1"/>
      <c r="D119" s="1"/>
      <c r="E119" s="1"/>
      <c r="F119" s="1"/>
    </row>
    <row r="120" spans="2:6" x14ac:dyDescent="0.3">
      <c r="B120" s="30"/>
      <c r="C120" s="1"/>
      <c r="D120" s="1"/>
      <c r="E120" s="1"/>
      <c r="F120" s="1"/>
    </row>
    <row r="121" spans="2:6" x14ac:dyDescent="0.3">
      <c r="B121" s="169" t="s">
        <v>172</v>
      </c>
      <c r="C121" s="1"/>
      <c r="D121" s="1"/>
      <c r="E121" s="1"/>
      <c r="F121" s="1"/>
    </row>
    <row r="122" spans="2:6" x14ac:dyDescent="0.3">
      <c r="B122" s="31" t="s">
        <v>173</v>
      </c>
      <c r="C122" s="1"/>
      <c r="D122" s="1"/>
      <c r="E122" s="1"/>
      <c r="F122" s="1"/>
    </row>
    <row r="123" spans="2:6" x14ac:dyDescent="0.3">
      <c r="B123" s="32" t="s">
        <v>174</v>
      </c>
      <c r="C123" s="1"/>
      <c r="D123" s="1"/>
      <c r="E123" s="1"/>
      <c r="F123" s="1"/>
    </row>
    <row r="124" spans="2:6" x14ac:dyDescent="0.3">
      <c r="B124" s="30" t="s">
        <v>175</v>
      </c>
      <c r="C124" s="1"/>
      <c r="D124" s="1"/>
      <c r="E124" s="1"/>
      <c r="F124" s="1"/>
    </row>
    <row r="125" spans="2:6" x14ac:dyDescent="0.3">
      <c r="B125" s="30"/>
      <c r="C125" s="1"/>
      <c r="D125" s="1"/>
      <c r="E125" s="1"/>
      <c r="F125" s="1"/>
    </row>
    <row r="126" spans="2:6" x14ac:dyDescent="0.3">
      <c r="B126" s="35" t="s">
        <v>176</v>
      </c>
      <c r="C126" s="1"/>
      <c r="D126" s="1"/>
      <c r="E126" s="1"/>
      <c r="F126" s="1"/>
    </row>
    <row r="127" spans="2:6" x14ac:dyDescent="0.3">
      <c r="B127" s="31" t="s">
        <v>177</v>
      </c>
      <c r="C127" s="1"/>
      <c r="D127" s="1"/>
      <c r="E127" s="1"/>
      <c r="F127" s="1"/>
    </row>
    <row r="128" spans="2:6" x14ac:dyDescent="0.3">
      <c r="B128" s="31" t="s">
        <v>178</v>
      </c>
      <c r="C128" s="1"/>
      <c r="D128" s="1"/>
      <c r="E128" s="1"/>
      <c r="F128" s="1"/>
    </row>
    <row r="129" spans="2:12" x14ac:dyDescent="0.3">
      <c r="B129" s="28" t="s">
        <v>179</v>
      </c>
      <c r="C129" s="1"/>
      <c r="D129" s="1"/>
      <c r="E129" s="1"/>
      <c r="F129" s="1"/>
    </row>
    <row r="130" spans="2:12" x14ac:dyDescent="0.3">
      <c r="B130" s="30" t="s">
        <v>180</v>
      </c>
      <c r="C130" s="1"/>
      <c r="D130" s="1"/>
      <c r="E130" s="1"/>
      <c r="F130" s="1"/>
    </row>
    <row r="131" spans="2:12" x14ac:dyDescent="0.3">
      <c r="B131" s="32"/>
      <c r="C131" s="1"/>
      <c r="D131" s="1"/>
      <c r="E131" s="1"/>
      <c r="F131" s="1"/>
    </row>
    <row r="132" spans="2:12" ht="18" customHeight="1" x14ac:dyDescent="0.3">
      <c r="B132" s="500" t="s">
        <v>181</v>
      </c>
      <c r="C132" s="500"/>
      <c r="D132" s="500"/>
      <c r="E132" s="500"/>
      <c r="F132" s="500"/>
      <c r="G132" s="500"/>
      <c r="H132" s="500"/>
      <c r="I132" s="500"/>
      <c r="J132" s="500"/>
      <c r="K132" s="500"/>
      <c r="L132" s="500"/>
    </row>
    <row r="133" spans="2:12" x14ac:dyDescent="0.3">
      <c r="B133" s="32"/>
      <c r="C133" s="1"/>
      <c r="D133" s="1"/>
      <c r="E133" s="1"/>
      <c r="F133" s="1"/>
    </row>
    <row r="134" spans="2:12" ht="19.8" x14ac:dyDescent="0.35">
      <c r="B134" t="s">
        <v>182</v>
      </c>
      <c r="D134" s="1"/>
      <c r="E134" s="1"/>
      <c r="F134" s="1"/>
    </row>
    <row r="135" spans="2:12" x14ac:dyDescent="0.3">
      <c r="B135" s="29" t="s">
        <v>183</v>
      </c>
    </row>
    <row r="136" spans="2:12" x14ac:dyDescent="0.3">
      <c r="B136" s="29" t="s">
        <v>184</v>
      </c>
      <c r="D136" s="1"/>
      <c r="E136" s="1"/>
      <c r="F136" s="1"/>
    </row>
    <row r="137" spans="2:12" x14ac:dyDescent="0.3">
      <c r="B137" s="29" t="s">
        <v>185</v>
      </c>
      <c r="D137" s="1"/>
      <c r="E137" s="1"/>
      <c r="F137" s="1"/>
    </row>
    <row r="138" spans="2:12" x14ac:dyDescent="0.3">
      <c r="B138" s="29" t="s">
        <v>186</v>
      </c>
      <c r="D138" s="1"/>
      <c r="E138" s="1"/>
      <c r="F138" s="1"/>
    </row>
    <row r="139" spans="2:12" x14ac:dyDescent="0.3">
      <c r="B139" s="29" t="s">
        <v>187</v>
      </c>
      <c r="D139" s="1"/>
      <c r="E139" s="1"/>
      <c r="F139" s="1"/>
    </row>
    <row r="140" spans="2:12" x14ac:dyDescent="0.3">
      <c r="B140" s="29" t="s">
        <v>188</v>
      </c>
      <c r="D140" s="1"/>
      <c r="E140" s="1"/>
      <c r="F140" s="1"/>
    </row>
    <row r="141" spans="2:12" x14ac:dyDescent="0.3">
      <c r="B141" s="496" t="s">
        <v>189</v>
      </c>
      <c r="C141" s="496"/>
      <c r="D141" s="496"/>
      <c r="E141" s="496"/>
      <c r="F141" s="496"/>
      <c r="G141" s="496"/>
      <c r="H141" s="496"/>
      <c r="I141" s="496"/>
      <c r="J141" s="496"/>
      <c r="K141" s="496"/>
      <c r="L141" s="496"/>
    </row>
    <row r="142" spans="2:12" x14ac:dyDescent="0.3">
      <c r="B142" s="30" t="s">
        <v>190</v>
      </c>
    </row>
    <row r="143" spans="2:12" x14ac:dyDescent="0.3">
      <c r="B143" s="30"/>
    </row>
    <row r="144" spans="2:12" ht="16.2" x14ac:dyDescent="0.3">
      <c r="B144" t="s">
        <v>191</v>
      </c>
      <c r="D144" s="1"/>
      <c r="E144" s="1"/>
      <c r="F144" s="1"/>
    </row>
    <row r="145" spans="2:12" x14ac:dyDescent="0.3">
      <c r="B145" s="29" t="s">
        <v>192</v>
      </c>
      <c r="D145" s="1"/>
      <c r="E145" s="1"/>
      <c r="F145" s="1"/>
    </row>
    <row r="146" spans="2:12" x14ac:dyDescent="0.3">
      <c r="B146" s="28" t="s">
        <v>158</v>
      </c>
      <c r="D146" s="1"/>
      <c r="E146" s="1"/>
      <c r="F146" s="1"/>
    </row>
    <row r="147" spans="2:12" x14ac:dyDescent="0.3">
      <c r="B147" s="30" t="s">
        <v>175</v>
      </c>
      <c r="D147" s="1"/>
      <c r="E147" s="1"/>
      <c r="F147" s="1"/>
    </row>
    <row r="148" spans="2:12" x14ac:dyDescent="0.3">
      <c r="D148" s="1"/>
      <c r="E148" s="1"/>
      <c r="F148" s="1"/>
    </row>
    <row r="149" spans="2:12" ht="16.2" x14ac:dyDescent="0.3">
      <c r="B149" s="148" t="s">
        <v>193</v>
      </c>
    </row>
    <row r="150" spans="2:12" ht="14.4" customHeight="1" x14ac:dyDescent="0.3">
      <c r="B150" s="29" t="s">
        <v>194</v>
      </c>
    </row>
    <row r="151" spans="2:12" x14ac:dyDescent="0.3">
      <c r="B151" s="32" t="s">
        <v>195</v>
      </c>
    </row>
    <row r="152" spans="2:12" x14ac:dyDescent="0.3">
      <c r="B152" s="28" t="s">
        <v>196</v>
      </c>
    </row>
    <row r="153" spans="2:12" x14ac:dyDescent="0.3">
      <c r="B153" s="149" t="s">
        <v>197</v>
      </c>
    </row>
    <row r="154" spans="2:12" x14ac:dyDescent="0.3">
      <c r="B154" s="149"/>
    </row>
    <row r="155" spans="2:12" ht="33.6" customHeight="1" x14ac:dyDescent="0.3">
      <c r="B155" s="498" t="s">
        <v>198</v>
      </c>
      <c r="C155" s="498"/>
      <c r="D155" s="498"/>
      <c r="E155" s="498"/>
      <c r="F155" s="498"/>
      <c r="G155" s="498"/>
      <c r="H155" s="498"/>
      <c r="I155" s="498"/>
      <c r="J155" s="498"/>
      <c r="K155" s="498"/>
      <c r="L155" s="498"/>
    </row>
    <row r="156" spans="2:12" x14ac:dyDescent="0.3">
      <c r="B156" s="178"/>
      <c r="C156" s="178"/>
      <c r="D156" s="178"/>
      <c r="E156" s="178"/>
      <c r="F156" s="178"/>
      <c r="G156" s="178"/>
      <c r="H156" s="178"/>
      <c r="I156" s="178"/>
      <c r="J156" s="178"/>
      <c r="K156" s="178"/>
      <c r="L156" s="178"/>
    </row>
    <row r="157" spans="2:12" ht="21.9" customHeight="1" x14ac:dyDescent="0.3">
      <c r="B157" s="501" t="s">
        <v>199</v>
      </c>
      <c r="C157" s="501"/>
      <c r="D157" s="501"/>
      <c r="E157" s="501"/>
      <c r="F157" s="501"/>
      <c r="G157" s="501"/>
      <c r="H157" s="501"/>
      <c r="I157" s="501"/>
      <c r="J157" s="501"/>
      <c r="K157" s="501"/>
      <c r="L157" s="501"/>
    </row>
    <row r="158" spans="2:12" x14ac:dyDescent="0.3">
      <c r="B158" s="36" t="s">
        <v>200</v>
      </c>
      <c r="C158" s="27"/>
      <c r="D158" s="27"/>
      <c r="E158" s="27"/>
      <c r="F158" s="27"/>
      <c r="G158" s="27"/>
      <c r="H158" s="27"/>
      <c r="I158" s="27"/>
      <c r="J158" s="27"/>
      <c r="K158" s="27"/>
      <c r="L158" s="27"/>
    </row>
    <row r="159" spans="2:12" x14ac:dyDescent="0.3">
      <c r="B159" s="29" t="s">
        <v>201</v>
      </c>
      <c r="C159" s="27"/>
      <c r="D159" s="27"/>
      <c r="E159" s="27"/>
      <c r="F159" s="27"/>
      <c r="G159" s="27"/>
      <c r="H159" s="27"/>
      <c r="I159" s="27"/>
      <c r="J159" s="27"/>
      <c r="K159" s="27"/>
      <c r="L159" s="27"/>
    </row>
    <row r="160" spans="2:12" x14ac:dyDescent="0.3">
      <c r="B160" s="29"/>
      <c r="C160" s="27"/>
      <c r="D160" s="27"/>
      <c r="E160" s="27"/>
      <c r="F160" s="27"/>
      <c r="G160" s="27"/>
      <c r="H160" s="27"/>
      <c r="I160" s="27"/>
      <c r="J160" s="27"/>
      <c r="K160" s="27"/>
      <c r="L160" s="27"/>
    </row>
    <row r="161" spans="2:12" x14ac:dyDescent="0.3">
      <c r="B161" s="29" t="s">
        <v>202</v>
      </c>
      <c r="C161" s="27"/>
      <c r="D161" s="27"/>
      <c r="E161" s="27"/>
      <c r="F161" s="27"/>
      <c r="G161" s="27"/>
      <c r="H161" s="27"/>
      <c r="I161" s="27"/>
      <c r="J161" s="27"/>
      <c r="K161" s="27"/>
      <c r="L161" s="27"/>
    </row>
    <row r="162" spans="2:12" x14ac:dyDescent="0.3">
      <c r="B162" s="29"/>
      <c r="C162" s="27"/>
      <c r="D162" s="27"/>
      <c r="E162" s="27"/>
      <c r="F162" s="27"/>
      <c r="G162" s="27"/>
      <c r="H162" s="27"/>
      <c r="I162" s="27"/>
      <c r="J162" s="27"/>
      <c r="K162" s="27"/>
      <c r="L162" s="27"/>
    </row>
    <row r="163" spans="2:12" x14ac:dyDescent="0.3">
      <c r="B163" s="500" t="s">
        <v>203</v>
      </c>
      <c r="C163" s="500"/>
      <c r="D163" s="500"/>
      <c r="E163" s="500"/>
      <c r="F163" s="500"/>
      <c r="G163" s="500"/>
      <c r="H163" s="500"/>
      <c r="I163" s="500"/>
      <c r="J163" s="500"/>
      <c r="K163" s="500"/>
      <c r="L163" s="500"/>
    </row>
    <row r="164" spans="2:12" x14ac:dyDescent="0.3">
      <c r="B164" s="32"/>
      <c r="C164" s="1"/>
      <c r="D164" s="1"/>
      <c r="E164" s="1"/>
      <c r="F164" s="1"/>
    </row>
    <row r="165" spans="2:12" ht="19.8" x14ac:dyDescent="0.35">
      <c r="B165" t="s">
        <v>204</v>
      </c>
      <c r="C165" s="1"/>
      <c r="D165" s="1"/>
      <c r="E165" s="1"/>
      <c r="F165" s="1"/>
    </row>
    <row r="166" spans="2:12" x14ac:dyDescent="0.3">
      <c r="C166" s="1"/>
      <c r="D166" s="1"/>
      <c r="E166" s="1"/>
      <c r="F166" s="1"/>
    </row>
    <row r="167" spans="2:12" x14ac:dyDescent="0.3">
      <c r="B167" s="170" t="s">
        <v>205</v>
      </c>
      <c r="C167" s="1"/>
      <c r="D167" s="1"/>
      <c r="E167" s="1"/>
      <c r="F167" s="1"/>
    </row>
    <row r="168" spans="2:12" x14ac:dyDescent="0.3">
      <c r="C168" s="1"/>
      <c r="D168" s="1"/>
      <c r="E168" s="1"/>
      <c r="F168" s="1"/>
    </row>
    <row r="169" spans="2:12" x14ac:dyDescent="0.3">
      <c r="B169" s="170" t="s">
        <v>206</v>
      </c>
      <c r="C169" s="1"/>
      <c r="D169" s="1"/>
      <c r="E169" s="1"/>
      <c r="F169" s="1"/>
    </row>
    <row r="170" spans="2:12" x14ac:dyDescent="0.3">
      <c r="C170" s="1"/>
      <c r="D170" s="1"/>
      <c r="E170" s="1"/>
      <c r="F170" s="1"/>
    </row>
    <row r="171" spans="2:12" x14ac:dyDescent="0.3">
      <c r="B171" s="170" t="s">
        <v>207</v>
      </c>
      <c r="C171" s="1"/>
      <c r="D171" s="1"/>
      <c r="E171" s="1"/>
      <c r="F171" s="1"/>
    </row>
    <row r="172" spans="2:12" x14ac:dyDescent="0.3">
      <c r="C172" s="1"/>
      <c r="D172" s="1"/>
      <c r="E172" s="1"/>
      <c r="F172" s="1"/>
    </row>
    <row r="173" spans="2:12" x14ac:dyDescent="0.3">
      <c r="B173" s="171" t="s">
        <v>208</v>
      </c>
      <c r="C173" s="1"/>
      <c r="D173" s="1"/>
      <c r="E173" s="1"/>
      <c r="F173" s="1"/>
    </row>
    <row r="174" spans="2:12" x14ac:dyDescent="0.3">
      <c r="B174" s="32" t="s">
        <v>209</v>
      </c>
      <c r="C174" s="1"/>
      <c r="D174" s="1"/>
      <c r="E174" s="1"/>
      <c r="F174" s="1"/>
    </row>
    <row r="175" spans="2:12" x14ac:dyDescent="0.3">
      <c r="B175" s="30" t="s">
        <v>210</v>
      </c>
      <c r="C175" s="1"/>
      <c r="D175" s="1"/>
      <c r="E175" s="1"/>
      <c r="F175" s="1"/>
    </row>
    <row r="176" spans="2:12" x14ac:dyDescent="0.3">
      <c r="B176" s="30"/>
      <c r="C176" s="1"/>
      <c r="D176" s="1"/>
      <c r="E176" s="1"/>
      <c r="F176" s="1"/>
    </row>
    <row r="177" spans="2:6" x14ac:dyDescent="0.3">
      <c r="B177" s="170" t="s">
        <v>211</v>
      </c>
      <c r="C177" s="1"/>
      <c r="D177" s="1"/>
      <c r="E177" s="1"/>
      <c r="F177" s="1"/>
    </row>
    <row r="178" spans="2:6" x14ac:dyDescent="0.3">
      <c r="B178" s="29" t="s">
        <v>212</v>
      </c>
      <c r="C178" s="1"/>
      <c r="D178" s="1"/>
      <c r="E178" s="1"/>
      <c r="F178" s="1"/>
    </row>
    <row r="179" spans="2:6" x14ac:dyDescent="0.3">
      <c r="B179" s="29" t="s">
        <v>213</v>
      </c>
      <c r="C179" s="1"/>
      <c r="D179" s="1"/>
      <c r="E179" s="1"/>
      <c r="F179" s="1"/>
    </row>
    <row r="180" spans="2:6" x14ac:dyDescent="0.3">
      <c r="B180" s="28" t="s">
        <v>214</v>
      </c>
      <c r="C180" s="1"/>
      <c r="D180" s="1"/>
      <c r="E180" s="1"/>
      <c r="F180" s="1"/>
    </row>
    <row r="181" spans="2:6" x14ac:dyDescent="0.3">
      <c r="B181" s="30" t="s">
        <v>215</v>
      </c>
      <c r="C181" s="1"/>
      <c r="D181" s="1"/>
      <c r="E181" s="1"/>
      <c r="F181" s="1"/>
    </row>
    <row r="182" spans="2:6" x14ac:dyDescent="0.3">
      <c r="B182" s="30"/>
      <c r="C182" s="1"/>
      <c r="D182" s="1"/>
      <c r="E182" s="1"/>
      <c r="F182" s="1"/>
    </row>
    <row r="183" spans="2:6" x14ac:dyDescent="0.3">
      <c r="B183" t="s">
        <v>216</v>
      </c>
      <c r="C183" s="1"/>
      <c r="D183" s="1"/>
      <c r="E183" s="1"/>
      <c r="F183" s="1"/>
    </row>
    <row r="184" spans="2:6" x14ac:dyDescent="0.3">
      <c r="B184" s="29" t="s">
        <v>217</v>
      </c>
      <c r="C184" s="1"/>
      <c r="D184" s="1"/>
      <c r="E184" s="1"/>
      <c r="F184" s="1"/>
    </row>
    <row r="185" spans="2:6" x14ac:dyDescent="0.3">
      <c r="B185" s="29" t="s">
        <v>218</v>
      </c>
      <c r="C185" s="1"/>
      <c r="D185" s="1"/>
      <c r="E185" s="1"/>
      <c r="F185" s="1"/>
    </row>
    <row r="186" spans="2:6" x14ac:dyDescent="0.3">
      <c r="B186" s="28" t="s">
        <v>219</v>
      </c>
      <c r="C186" s="1"/>
      <c r="D186" s="1"/>
      <c r="E186" s="1"/>
      <c r="F186" s="1"/>
    </row>
    <row r="187" spans="2:6" x14ac:dyDescent="0.3">
      <c r="B187" s="30" t="s">
        <v>220</v>
      </c>
      <c r="C187" s="1"/>
      <c r="D187" s="1"/>
      <c r="E187" s="1"/>
      <c r="F187" s="1"/>
    </row>
    <row r="188" spans="2:6" x14ac:dyDescent="0.3">
      <c r="B188" s="29"/>
    </row>
    <row r="189" spans="2:6" ht="16.2" x14ac:dyDescent="0.3">
      <c r="B189" t="s">
        <v>221</v>
      </c>
      <c r="C189" s="1"/>
      <c r="D189" s="1"/>
      <c r="E189" s="1"/>
      <c r="F189" s="1"/>
    </row>
    <row r="190" spans="2:6" x14ac:dyDescent="0.3">
      <c r="B190" s="29" t="s">
        <v>222</v>
      </c>
      <c r="C190" s="1"/>
      <c r="D190" s="1"/>
      <c r="E190" s="1"/>
      <c r="F190" s="1"/>
    </row>
    <row r="191" spans="2:6" x14ac:dyDescent="0.3">
      <c r="B191" s="29" t="s">
        <v>223</v>
      </c>
      <c r="C191" s="1"/>
      <c r="D191" s="1"/>
      <c r="E191" s="1"/>
      <c r="F191" s="1"/>
    </row>
    <row r="192" spans="2:6" x14ac:dyDescent="0.3">
      <c r="C192" s="1"/>
      <c r="D192" s="1"/>
      <c r="E192" s="1"/>
      <c r="F192" s="1"/>
    </row>
    <row r="193" spans="2:6" x14ac:dyDescent="0.3">
      <c r="B193" t="s">
        <v>224</v>
      </c>
    </row>
    <row r="194" spans="2:6" x14ac:dyDescent="0.3">
      <c r="B194" s="29" t="s">
        <v>225</v>
      </c>
    </row>
    <row r="195" spans="2:6" x14ac:dyDescent="0.3">
      <c r="B195" s="29"/>
    </row>
    <row r="196" spans="2:6" ht="16.2" x14ac:dyDescent="0.3">
      <c r="B196" t="s">
        <v>226</v>
      </c>
    </row>
    <row r="197" spans="2:6" x14ac:dyDescent="0.3">
      <c r="B197" s="29" t="s">
        <v>222</v>
      </c>
    </row>
    <row r="198" spans="2:6" x14ac:dyDescent="0.3">
      <c r="B198" s="29"/>
    </row>
    <row r="199" spans="2:6" ht="16.2" x14ac:dyDescent="0.3">
      <c r="B199" t="s">
        <v>227</v>
      </c>
      <c r="C199" s="1"/>
      <c r="D199" s="1"/>
      <c r="E199" s="1"/>
      <c r="F199" s="1"/>
    </row>
    <row r="200" spans="2:6" x14ac:dyDescent="0.3">
      <c r="B200" s="29" t="s">
        <v>228</v>
      </c>
      <c r="C200" s="1"/>
      <c r="D200" s="1"/>
      <c r="E200" s="1"/>
      <c r="F200" s="1"/>
    </row>
    <row r="201" spans="2:6" x14ac:dyDescent="0.3">
      <c r="B201" s="32" t="s">
        <v>229</v>
      </c>
      <c r="C201" s="1"/>
      <c r="D201" s="1"/>
      <c r="E201" s="1"/>
      <c r="F201" s="1"/>
    </row>
    <row r="202" spans="2:6" x14ac:dyDescent="0.3">
      <c r="B202" s="30" t="s">
        <v>159</v>
      </c>
      <c r="C202" s="1"/>
      <c r="D202" s="1"/>
      <c r="E202" s="1"/>
      <c r="F202" s="1"/>
    </row>
    <row r="203" spans="2:6" x14ac:dyDescent="0.3">
      <c r="B203" s="30"/>
      <c r="C203" s="1"/>
      <c r="D203" s="1"/>
      <c r="E203" s="1"/>
      <c r="F203" s="1"/>
    </row>
    <row r="204" spans="2:6" ht="16.2" x14ac:dyDescent="0.3">
      <c r="B204" s="148" t="s">
        <v>193</v>
      </c>
    </row>
    <row r="205" spans="2:6" ht="15.6" x14ac:dyDescent="0.35">
      <c r="B205" s="29" t="s">
        <v>230</v>
      </c>
    </row>
    <row r="206" spans="2:6" x14ac:dyDescent="0.3">
      <c r="B206" s="32" t="s">
        <v>195</v>
      </c>
    </row>
    <row r="207" spans="2:6" x14ac:dyDescent="0.3">
      <c r="B207" s="28" t="s">
        <v>196</v>
      </c>
    </row>
    <row r="208" spans="2:6" x14ac:dyDescent="0.3">
      <c r="B208" s="149" t="s">
        <v>197</v>
      </c>
    </row>
    <row r="209" spans="2:12" x14ac:dyDescent="0.3">
      <c r="B209" s="149"/>
    </row>
    <row r="210" spans="2:12" ht="64.2" customHeight="1" x14ac:dyDescent="0.3">
      <c r="B210" s="498" t="s">
        <v>231</v>
      </c>
      <c r="C210" s="498"/>
      <c r="D210" s="498"/>
      <c r="E210" s="498"/>
      <c r="F210" s="498"/>
      <c r="G210" s="498"/>
      <c r="H210" s="498"/>
      <c r="I210" s="498"/>
      <c r="J210" s="498"/>
      <c r="K210" s="498"/>
      <c r="L210" s="498"/>
    </row>
    <row r="211" spans="2:12" x14ac:dyDescent="0.3">
      <c r="B211" s="1"/>
      <c r="C211" s="1"/>
      <c r="D211" s="1"/>
      <c r="E211" s="1"/>
      <c r="F211" s="1"/>
    </row>
    <row r="212" spans="2:12" ht="19.8" x14ac:dyDescent="0.35">
      <c r="B212" t="s">
        <v>232</v>
      </c>
    </row>
    <row r="213" spans="2:12" x14ac:dyDescent="0.3">
      <c r="B213" s="29" t="s">
        <v>233</v>
      </c>
    </row>
    <row r="214" spans="2:12" x14ac:dyDescent="0.3">
      <c r="B214" s="28" t="s">
        <v>234</v>
      </c>
    </row>
    <row r="215" spans="2:12" x14ac:dyDescent="0.3">
      <c r="B215" s="28" t="s">
        <v>235</v>
      </c>
    </row>
    <row r="216" spans="2:12" x14ac:dyDescent="0.3">
      <c r="B216" s="28" t="s">
        <v>236</v>
      </c>
    </row>
    <row r="217" spans="2:12" x14ac:dyDescent="0.3">
      <c r="B217" s="28" t="s">
        <v>237</v>
      </c>
    </row>
    <row r="218" spans="2:12" x14ac:dyDescent="0.3">
      <c r="B218" s="28" t="s">
        <v>238</v>
      </c>
    </row>
    <row r="219" spans="2:12" x14ac:dyDescent="0.3">
      <c r="B219" s="28" t="s">
        <v>239</v>
      </c>
    </row>
    <row r="220" spans="2:12" x14ac:dyDescent="0.3">
      <c r="B220" s="33" t="s">
        <v>240</v>
      </c>
    </row>
    <row r="221" spans="2:12" x14ac:dyDescent="0.3">
      <c r="B221" s="33"/>
    </row>
    <row r="222" spans="2:12" ht="31.5" customHeight="1" x14ac:dyDescent="0.3">
      <c r="B222" s="499" t="s">
        <v>241</v>
      </c>
      <c r="C222" s="499"/>
      <c r="D222" s="499"/>
      <c r="E222" s="499"/>
      <c r="F222" s="499"/>
      <c r="G222" s="499"/>
      <c r="H222" s="499"/>
      <c r="I222" s="499"/>
      <c r="J222" s="499"/>
      <c r="K222" s="499"/>
      <c r="L222" s="499"/>
    </row>
    <row r="224" spans="2:12" ht="19.8" x14ac:dyDescent="0.35">
      <c r="B224" s="176" t="s">
        <v>242</v>
      </c>
    </row>
    <row r="225" spans="2:2" x14ac:dyDescent="0.3">
      <c r="B225" s="148"/>
    </row>
    <row r="226" spans="2:2" x14ac:dyDescent="0.3">
      <c r="B226" s="170" t="s">
        <v>243</v>
      </c>
    </row>
    <row r="227" spans="2:2" x14ac:dyDescent="0.3">
      <c r="B227" s="28" t="s">
        <v>244</v>
      </c>
    </row>
    <row r="228" spans="2:2" x14ac:dyDescent="0.3">
      <c r="B228" s="33" t="s">
        <v>245</v>
      </c>
    </row>
    <row r="229" spans="2:2" x14ac:dyDescent="0.3">
      <c r="B229" s="148"/>
    </row>
    <row r="230" spans="2:2" x14ac:dyDescent="0.3">
      <c r="B230" s="170" t="s">
        <v>246</v>
      </c>
    </row>
    <row r="231" spans="2:2" x14ac:dyDescent="0.3">
      <c r="B231" s="29" t="s">
        <v>247</v>
      </c>
    </row>
    <row r="232" spans="2:2" x14ac:dyDescent="0.3">
      <c r="B232" s="32" t="s">
        <v>248</v>
      </c>
    </row>
    <row r="233" spans="2:2" x14ac:dyDescent="0.3">
      <c r="B233" s="33" t="s">
        <v>245</v>
      </c>
    </row>
    <row r="234" spans="2:2" x14ac:dyDescent="0.3">
      <c r="B234" s="33"/>
    </row>
    <row r="235" spans="2:2" x14ac:dyDescent="0.3">
      <c r="B235" s="170" t="s">
        <v>249</v>
      </c>
    </row>
    <row r="236" spans="2:2" x14ac:dyDescent="0.3">
      <c r="B236" s="29" t="s">
        <v>250</v>
      </c>
    </row>
    <row r="237" spans="2:2" x14ac:dyDescent="0.3">
      <c r="B237" s="32" t="s">
        <v>251</v>
      </c>
    </row>
    <row r="238" spans="2:2" x14ac:dyDescent="0.3">
      <c r="B238" s="33" t="s">
        <v>252</v>
      </c>
    </row>
    <row r="239" spans="2:2" x14ac:dyDescent="0.3">
      <c r="B239" s="33"/>
    </row>
    <row r="240" spans="2:2" x14ac:dyDescent="0.3">
      <c r="B240" s="170" t="s">
        <v>253</v>
      </c>
    </row>
    <row r="241" spans="2:2" x14ac:dyDescent="0.3">
      <c r="B241" s="29" t="s">
        <v>254</v>
      </c>
    </row>
    <row r="242" spans="2:2" x14ac:dyDescent="0.3">
      <c r="B242" s="172" t="s">
        <v>255</v>
      </c>
    </row>
    <row r="243" spans="2:2" x14ac:dyDescent="0.3">
      <c r="B243" s="33" t="s">
        <v>252</v>
      </c>
    </row>
    <row r="244" spans="2:2" x14ac:dyDescent="0.3">
      <c r="B244" s="16"/>
    </row>
    <row r="245" spans="2:2" ht="19.8" x14ac:dyDescent="0.35">
      <c r="B245" s="176" t="s">
        <v>256</v>
      </c>
    </row>
    <row r="246" spans="2:2" x14ac:dyDescent="0.3">
      <c r="B246" s="29" t="s">
        <v>257</v>
      </c>
    </row>
    <row r="247" spans="2:2" x14ac:dyDescent="0.3">
      <c r="B247" s="33"/>
    </row>
    <row r="248" spans="2:2" ht="16.2" x14ac:dyDescent="0.3">
      <c r="B248" s="170" t="s">
        <v>258</v>
      </c>
    </row>
    <row r="249" spans="2:2" x14ac:dyDescent="0.3">
      <c r="B249" s="29" t="s">
        <v>259</v>
      </c>
    </row>
    <row r="250" spans="2:2" x14ac:dyDescent="0.3">
      <c r="B250" s="29" t="s">
        <v>260</v>
      </c>
    </row>
    <row r="251" spans="2:2" x14ac:dyDescent="0.3">
      <c r="B251" s="172" t="s">
        <v>261</v>
      </c>
    </row>
    <row r="252" spans="2:2" x14ac:dyDescent="0.3">
      <c r="B252" s="33" t="s">
        <v>245</v>
      </c>
    </row>
    <row r="253" spans="2:2" x14ac:dyDescent="0.3">
      <c r="B253" s="16"/>
    </row>
    <row r="254" spans="2:2" x14ac:dyDescent="0.3">
      <c r="B254" s="170" t="s">
        <v>262</v>
      </c>
    </row>
    <row r="255" spans="2:2" x14ac:dyDescent="0.3">
      <c r="B255" s="170"/>
    </row>
    <row r="256" spans="2:2" x14ac:dyDescent="0.3">
      <c r="B256" s="170" t="s">
        <v>263</v>
      </c>
    </row>
    <row r="257" spans="2:2" x14ac:dyDescent="0.3">
      <c r="B257" s="16"/>
    </row>
    <row r="258" spans="2:2" x14ac:dyDescent="0.3">
      <c r="B258" s="170" t="s">
        <v>264</v>
      </c>
    </row>
    <row r="259" spans="2:2" x14ac:dyDescent="0.3">
      <c r="B259" s="29" t="s">
        <v>265</v>
      </c>
    </row>
    <row r="260" spans="2:2" x14ac:dyDescent="0.3">
      <c r="B260" s="28" t="s">
        <v>266</v>
      </c>
    </row>
    <row r="261" spans="2:2" x14ac:dyDescent="0.3">
      <c r="B261" s="33" t="s">
        <v>267</v>
      </c>
    </row>
    <row r="262" spans="2:2" x14ac:dyDescent="0.3">
      <c r="B262" s="29"/>
    </row>
    <row r="263" spans="2:2" x14ac:dyDescent="0.3">
      <c r="B263" s="170" t="s">
        <v>268</v>
      </c>
    </row>
    <row r="264" spans="2:2" x14ac:dyDescent="0.3">
      <c r="B264" s="170"/>
    </row>
    <row r="265" spans="2:2" ht="16.2" x14ac:dyDescent="0.3">
      <c r="B265" t="s">
        <v>269</v>
      </c>
    </row>
    <row r="266" spans="2:2" x14ac:dyDescent="0.3">
      <c r="B266" s="29" t="s">
        <v>270</v>
      </c>
    </row>
    <row r="267" spans="2:2" x14ac:dyDescent="0.3">
      <c r="B267" s="32" t="s">
        <v>271</v>
      </c>
    </row>
    <row r="268" spans="2:2" x14ac:dyDescent="0.3">
      <c r="B268" s="33" t="s">
        <v>245</v>
      </c>
    </row>
    <row r="269" spans="2:2" x14ac:dyDescent="0.3">
      <c r="B269" s="29"/>
    </row>
    <row r="270" spans="2:2" x14ac:dyDescent="0.3">
      <c r="B270" s="170" t="s">
        <v>272</v>
      </c>
    </row>
    <row r="271" spans="2:2" x14ac:dyDescent="0.3">
      <c r="B271" s="173"/>
    </row>
    <row r="272" spans="2:2" x14ac:dyDescent="0.3">
      <c r="B272" s="170" t="s">
        <v>273</v>
      </c>
    </row>
    <row r="273" spans="2:2" x14ac:dyDescent="0.3">
      <c r="B273" s="29" t="s">
        <v>274</v>
      </c>
    </row>
    <row r="274" spans="2:2" x14ac:dyDescent="0.3">
      <c r="B274" s="29"/>
    </row>
    <row r="275" spans="2:2" x14ac:dyDescent="0.3">
      <c r="B275" s="170" t="s">
        <v>275</v>
      </c>
    </row>
    <row r="276" spans="2:2" x14ac:dyDescent="0.3">
      <c r="B276" s="29" t="s">
        <v>276</v>
      </c>
    </row>
    <row r="277" spans="2:2" x14ac:dyDescent="0.3">
      <c r="B277" s="172" t="s">
        <v>277</v>
      </c>
    </row>
    <row r="278" spans="2:2" x14ac:dyDescent="0.3">
      <c r="B278" s="33" t="s">
        <v>245</v>
      </c>
    </row>
    <row r="279" spans="2:2" x14ac:dyDescent="0.3">
      <c r="B279" s="173"/>
    </row>
    <row r="280" spans="2:2" x14ac:dyDescent="0.3">
      <c r="B280" s="170" t="s">
        <v>278</v>
      </c>
    </row>
    <row r="281" spans="2:2" x14ac:dyDescent="0.3">
      <c r="B281" s="29" t="s">
        <v>279</v>
      </c>
    </row>
    <row r="282" spans="2:2" x14ac:dyDescent="0.3">
      <c r="B282" s="172" t="s">
        <v>280</v>
      </c>
    </row>
    <row r="283" spans="2:2" x14ac:dyDescent="0.3">
      <c r="B283" s="33" t="s">
        <v>267</v>
      </c>
    </row>
    <row r="284" spans="2:2" x14ac:dyDescent="0.3">
      <c r="B284" s="16"/>
    </row>
    <row r="285" spans="2:2" x14ac:dyDescent="0.3">
      <c r="B285" s="170" t="s">
        <v>281</v>
      </c>
    </row>
    <row r="286" spans="2:2" x14ac:dyDescent="0.3">
      <c r="B286" s="29" t="s">
        <v>282</v>
      </c>
    </row>
    <row r="287" spans="2:2" x14ac:dyDescent="0.3">
      <c r="B287" s="172" t="s">
        <v>283</v>
      </c>
    </row>
    <row r="288" spans="2:2" x14ac:dyDescent="0.3">
      <c r="B288" s="33" t="s">
        <v>252</v>
      </c>
    </row>
    <row r="289" spans="2:2" x14ac:dyDescent="0.3">
      <c r="B289" s="16"/>
    </row>
    <row r="290" spans="2:2" x14ac:dyDescent="0.3">
      <c r="B290" s="170" t="s">
        <v>284</v>
      </c>
    </row>
    <row r="291" spans="2:2" x14ac:dyDescent="0.3">
      <c r="B291" s="29" t="s">
        <v>285</v>
      </c>
    </row>
    <row r="292" spans="2:2" x14ac:dyDescent="0.3">
      <c r="B292" s="29"/>
    </row>
    <row r="293" spans="2:2" x14ac:dyDescent="0.3">
      <c r="B293" s="170" t="s">
        <v>286</v>
      </c>
    </row>
    <row r="294" spans="2:2" x14ac:dyDescent="0.3">
      <c r="B294" s="29" t="s">
        <v>287</v>
      </c>
    </row>
    <row r="295" spans="2:2" x14ac:dyDescent="0.3">
      <c r="B295" s="32" t="s">
        <v>288</v>
      </c>
    </row>
    <row r="296" spans="2:2" x14ac:dyDescent="0.3">
      <c r="B296" s="33" t="s">
        <v>245</v>
      </c>
    </row>
    <row r="297" spans="2:2" x14ac:dyDescent="0.3">
      <c r="B297" s="33"/>
    </row>
    <row r="298" spans="2:2" x14ac:dyDescent="0.3">
      <c r="B298" s="170" t="s">
        <v>289</v>
      </c>
    </row>
    <row r="299" spans="2:2" x14ac:dyDescent="0.3">
      <c r="B299" s="29" t="s">
        <v>290</v>
      </c>
    </row>
    <row r="300" spans="2:2" x14ac:dyDescent="0.3">
      <c r="B300" s="32" t="s">
        <v>291</v>
      </c>
    </row>
    <row r="301" spans="2:2" x14ac:dyDescent="0.3">
      <c r="B301" s="33" t="s">
        <v>267</v>
      </c>
    </row>
    <row r="302" spans="2:2" x14ac:dyDescent="0.3">
      <c r="B302" s="33"/>
    </row>
    <row r="303" spans="2:2" x14ac:dyDescent="0.3">
      <c r="B303" s="170" t="s">
        <v>292</v>
      </c>
    </row>
    <row r="304" spans="2:2" x14ac:dyDescent="0.3">
      <c r="B304" s="29" t="s">
        <v>293</v>
      </c>
    </row>
    <row r="305" spans="2:2" x14ac:dyDescent="0.3">
      <c r="B305" s="32" t="s">
        <v>294</v>
      </c>
    </row>
    <row r="306" spans="2:2" x14ac:dyDescent="0.3">
      <c r="B306" s="33" t="s">
        <v>245</v>
      </c>
    </row>
    <row r="307" spans="2:2" x14ac:dyDescent="0.3">
      <c r="B307" s="33"/>
    </row>
    <row r="308" spans="2:2" x14ac:dyDescent="0.3">
      <c r="B308" s="170" t="s">
        <v>295</v>
      </c>
    </row>
    <row r="309" spans="2:2" x14ac:dyDescent="0.3">
      <c r="B309" s="29" t="s">
        <v>296</v>
      </c>
    </row>
    <row r="310" spans="2:2" x14ac:dyDescent="0.3">
      <c r="B310" s="29" t="s">
        <v>297</v>
      </c>
    </row>
    <row r="311" spans="2:2" x14ac:dyDescent="0.3">
      <c r="B311" s="28" t="s">
        <v>298</v>
      </c>
    </row>
    <row r="312" spans="2:2" x14ac:dyDescent="0.3">
      <c r="B312" s="33" t="s">
        <v>267</v>
      </c>
    </row>
    <row r="313" spans="2:2" x14ac:dyDescent="0.3">
      <c r="B313" s="33"/>
    </row>
    <row r="314" spans="2:2" x14ac:dyDescent="0.3">
      <c r="B314" s="170" t="s">
        <v>299</v>
      </c>
    </row>
    <row r="315" spans="2:2" x14ac:dyDescent="0.3">
      <c r="B315" s="29" t="s">
        <v>300</v>
      </c>
    </row>
    <row r="316" spans="2:2" x14ac:dyDescent="0.3">
      <c r="B316" s="29" t="s">
        <v>301</v>
      </c>
    </row>
    <row r="317" spans="2:2" x14ac:dyDescent="0.3">
      <c r="B317" s="172" t="s">
        <v>302</v>
      </c>
    </row>
    <row r="318" spans="2:2" x14ac:dyDescent="0.3">
      <c r="B318" s="33" t="s">
        <v>245</v>
      </c>
    </row>
    <row r="319" spans="2:2" x14ac:dyDescent="0.3">
      <c r="B319" s="33"/>
    </row>
    <row r="320" spans="2:2" x14ac:dyDescent="0.3">
      <c r="B320" s="170" t="s">
        <v>303</v>
      </c>
    </row>
    <row r="321" spans="2:2" x14ac:dyDescent="0.3">
      <c r="B321" s="29" t="s">
        <v>304</v>
      </c>
    </row>
    <row r="322" spans="2:2" x14ac:dyDescent="0.3">
      <c r="B322" s="172" t="s">
        <v>305</v>
      </c>
    </row>
    <row r="323" spans="2:2" x14ac:dyDescent="0.3">
      <c r="B323" s="33" t="s">
        <v>267</v>
      </c>
    </row>
    <row r="324" spans="2:2" x14ac:dyDescent="0.3">
      <c r="B324" s="33"/>
    </row>
    <row r="325" spans="2:2" x14ac:dyDescent="0.3">
      <c r="B325" s="170" t="s">
        <v>306</v>
      </c>
    </row>
    <row r="326" spans="2:2" x14ac:dyDescent="0.3">
      <c r="B326" s="29" t="s">
        <v>307</v>
      </c>
    </row>
    <row r="327" spans="2:2" x14ac:dyDescent="0.3">
      <c r="B327" s="172" t="s">
        <v>308</v>
      </c>
    </row>
    <row r="328" spans="2:2" x14ac:dyDescent="0.3">
      <c r="B328" s="33" t="s">
        <v>267</v>
      </c>
    </row>
    <row r="329" spans="2:2" x14ac:dyDescent="0.3">
      <c r="B329" s="33"/>
    </row>
    <row r="330" spans="2:2" x14ac:dyDescent="0.3">
      <c r="B330" s="170" t="s">
        <v>309</v>
      </c>
    </row>
    <row r="331" spans="2:2" x14ac:dyDescent="0.3">
      <c r="B331" s="29" t="s">
        <v>310</v>
      </c>
    </row>
    <row r="332" spans="2:2" x14ac:dyDescent="0.3">
      <c r="B332" s="172" t="s">
        <v>311</v>
      </c>
    </row>
    <row r="333" spans="2:2" x14ac:dyDescent="0.3">
      <c r="B333" s="33" t="s">
        <v>312</v>
      </c>
    </row>
    <row r="334" spans="2:2" x14ac:dyDescent="0.3">
      <c r="B334" s="172"/>
    </row>
    <row r="335" spans="2:2" x14ac:dyDescent="0.3">
      <c r="B335" s="170" t="s">
        <v>313</v>
      </c>
    </row>
    <row r="336" spans="2:2" x14ac:dyDescent="0.3">
      <c r="B336" s="29" t="s">
        <v>314</v>
      </c>
    </row>
    <row r="337" spans="2:2" x14ac:dyDescent="0.3">
      <c r="B337" s="28" t="s">
        <v>315</v>
      </c>
    </row>
    <row r="338" spans="2:2" x14ac:dyDescent="0.3">
      <c r="B338" s="33" t="s">
        <v>267</v>
      </c>
    </row>
    <row r="339" spans="2:2" x14ac:dyDescent="0.3">
      <c r="B339" s="29"/>
    </row>
    <row r="340" spans="2:2" ht="16.2" x14ac:dyDescent="0.3">
      <c r="B340" s="148" t="s">
        <v>316</v>
      </c>
    </row>
    <row r="341" spans="2:2" x14ac:dyDescent="0.3">
      <c r="B341" s="29" t="s">
        <v>317</v>
      </c>
    </row>
    <row r="342" spans="2:2" x14ac:dyDescent="0.3">
      <c r="B342" s="28" t="s">
        <v>318</v>
      </c>
    </row>
    <row r="343" spans="2:2" x14ac:dyDescent="0.3">
      <c r="B343" s="33" t="s">
        <v>319</v>
      </c>
    </row>
    <row r="344" spans="2:2" x14ac:dyDescent="0.3">
      <c r="B344" s="29"/>
    </row>
    <row r="345" spans="2:2" x14ac:dyDescent="0.3">
      <c r="B345" s="170" t="s">
        <v>320</v>
      </c>
    </row>
    <row r="346" spans="2:2" x14ac:dyDescent="0.3">
      <c r="B346" s="29" t="s">
        <v>321</v>
      </c>
    </row>
    <row r="347" spans="2:2" x14ac:dyDescent="0.3">
      <c r="B347" s="28" t="s">
        <v>322</v>
      </c>
    </row>
    <row r="348" spans="2:2" x14ac:dyDescent="0.3">
      <c r="B348" s="33" t="s">
        <v>267</v>
      </c>
    </row>
    <row r="349" spans="2:2" x14ac:dyDescent="0.3">
      <c r="B349" s="33"/>
    </row>
    <row r="350" spans="2:2" x14ac:dyDescent="0.3">
      <c r="B350" s="170" t="s">
        <v>323</v>
      </c>
    </row>
    <row r="351" spans="2:2" x14ac:dyDescent="0.3">
      <c r="B351" s="28" t="s">
        <v>324</v>
      </c>
    </row>
    <row r="352" spans="2:2" x14ac:dyDescent="0.3">
      <c r="B352" s="33" t="s">
        <v>325</v>
      </c>
    </row>
    <row r="353" spans="2:12" x14ac:dyDescent="0.3">
      <c r="B353" s="33"/>
    </row>
    <row r="354" spans="2:12" x14ac:dyDescent="0.3">
      <c r="B354" s="175" t="s">
        <v>326</v>
      </c>
      <c r="C354" s="1"/>
      <c r="D354" s="1"/>
      <c r="E354" s="1"/>
      <c r="F354" s="1"/>
    </row>
    <row r="355" spans="2:12" x14ac:dyDescent="0.3">
      <c r="B355" s="175"/>
      <c r="C355" s="1"/>
      <c r="D355" s="1"/>
      <c r="E355" s="1"/>
      <c r="F355" s="1"/>
    </row>
    <row r="356" spans="2:12" x14ac:dyDescent="0.3">
      <c r="B356" s="498" t="s">
        <v>327</v>
      </c>
      <c r="C356" s="498"/>
      <c r="D356" s="498"/>
      <c r="E356" s="498"/>
      <c r="F356" s="498"/>
      <c r="G356" s="498"/>
      <c r="H356" s="498"/>
      <c r="I356" s="498"/>
      <c r="J356" s="498"/>
      <c r="K356" s="498"/>
      <c r="L356" s="498"/>
    </row>
    <row r="357" spans="2:12" x14ac:dyDescent="0.3">
      <c r="B357" s="28"/>
      <c r="C357" s="1"/>
      <c r="D357" s="1"/>
      <c r="E357" s="1"/>
      <c r="F357" s="1"/>
    </row>
    <row r="358" spans="2:12" ht="19.8" x14ac:dyDescent="0.35">
      <c r="B358" t="s">
        <v>328</v>
      </c>
      <c r="C358" s="1"/>
      <c r="D358" s="1"/>
      <c r="E358" s="1"/>
      <c r="F358" s="1"/>
    </row>
    <row r="359" spans="2:12" x14ac:dyDescent="0.3">
      <c r="B359" s="498" t="s">
        <v>329</v>
      </c>
      <c r="C359" s="498"/>
      <c r="D359" s="498"/>
      <c r="E359" s="498"/>
      <c r="F359" s="498"/>
      <c r="G359" s="498"/>
      <c r="H359" s="498"/>
      <c r="I359" s="498"/>
      <c r="J359" s="498"/>
      <c r="K359" s="498"/>
      <c r="L359" s="498"/>
    </row>
    <row r="360" spans="2:12" x14ac:dyDescent="0.3">
      <c r="B360" s="32" t="s">
        <v>330</v>
      </c>
      <c r="C360" s="1"/>
      <c r="D360" s="1"/>
      <c r="E360" s="1"/>
      <c r="F360" s="1"/>
    </row>
    <row r="361" spans="2:12" x14ac:dyDescent="0.3">
      <c r="B361" s="33" t="s">
        <v>331</v>
      </c>
      <c r="C361" s="1"/>
      <c r="D361" s="1"/>
      <c r="E361" s="1"/>
      <c r="F361" s="1"/>
    </row>
    <row r="362" spans="2:12" x14ac:dyDescent="0.3">
      <c r="B362" s="1"/>
      <c r="C362" s="1"/>
      <c r="D362" s="1"/>
      <c r="E362" s="1"/>
      <c r="F362" s="1"/>
    </row>
    <row r="363" spans="2:12" ht="19.8" x14ac:dyDescent="0.3">
      <c r="B363" s="1" t="s">
        <v>332</v>
      </c>
      <c r="C363" s="1"/>
      <c r="D363" s="1"/>
      <c r="E363" s="1"/>
      <c r="F363" s="1"/>
    </row>
    <row r="364" spans="2:12" x14ac:dyDescent="0.3">
      <c r="B364" s="1"/>
      <c r="C364" s="1"/>
      <c r="D364" s="1"/>
      <c r="E364" s="1"/>
      <c r="F364" s="1"/>
    </row>
    <row r="365" spans="2:12" x14ac:dyDescent="0.3">
      <c r="B365" s="170" t="s">
        <v>333</v>
      </c>
    </row>
    <row r="366" spans="2:12" x14ac:dyDescent="0.3">
      <c r="B366" s="29" t="s">
        <v>183</v>
      </c>
    </row>
    <row r="367" spans="2:12" x14ac:dyDescent="0.3">
      <c r="B367" s="29" t="s">
        <v>184</v>
      </c>
      <c r="D367" s="1"/>
      <c r="E367" s="1"/>
      <c r="F367" s="1"/>
    </row>
    <row r="368" spans="2:12" x14ac:dyDescent="0.3">
      <c r="B368" s="29" t="s">
        <v>185</v>
      </c>
      <c r="D368" s="1"/>
      <c r="E368" s="1"/>
      <c r="F368" s="1"/>
    </row>
    <row r="369" spans="2:12" x14ac:dyDescent="0.3">
      <c r="B369" s="29" t="s">
        <v>186</v>
      </c>
      <c r="D369" s="1"/>
      <c r="E369" s="1"/>
      <c r="F369" s="1"/>
    </row>
    <row r="370" spans="2:12" x14ac:dyDescent="0.3">
      <c r="B370" s="29" t="s">
        <v>187</v>
      </c>
      <c r="D370" s="1"/>
      <c r="E370" s="1"/>
      <c r="F370" s="1"/>
    </row>
    <row r="371" spans="2:12" x14ac:dyDescent="0.3">
      <c r="B371" s="29" t="s">
        <v>188</v>
      </c>
      <c r="D371" s="1"/>
      <c r="E371" s="1"/>
      <c r="F371" s="1"/>
    </row>
    <row r="372" spans="2:12" ht="15" customHeight="1" x14ac:dyDescent="0.3">
      <c r="B372" s="496" t="s">
        <v>189</v>
      </c>
      <c r="C372" s="496"/>
      <c r="D372" s="496"/>
      <c r="E372" s="496"/>
      <c r="F372" s="496"/>
      <c r="G372" s="496"/>
      <c r="H372" s="496"/>
      <c r="I372" s="496"/>
      <c r="J372" s="496"/>
      <c r="K372" s="496"/>
      <c r="L372" s="496"/>
    </row>
    <row r="373" spans="2:12" x14ac:dyDescent="0.3">
      <c r="B373" s="30" t="s">
        <v>190</v>
      </c>
    </row>
    <row r="374" spans="2:12" x14ac:dyDescent="0.3">
      <c r="B374" s="30"/>
    </row>
    <row r="375" spans="2:12" s="86" customFormat="1" ht="16.2" x14ac:dyDescent="0.3">
      <c r="B375" t="s">
        <v>334</v>
      </c>
    </row>
    <row r="376" spans="2:12" s="86" customFormat="1" x14ac:dyDescent="0.3">
      <c r="B376" s="29" t="s">
        <v>192</v>
      </c>
    </row>
    <row r="377" spans="2:12" s="86" customFormat="1" x14ac:dyDescent="0.3">
      <c r="B377" s="28" t="s">
        <v>158</v>
      </c>
    </row>
    <row r="378" spans="2:12" s="86" customFormat="1" x14ac:dyDescent="0.3">
      <c r="B378" s="30" t="s">
        <v>159</v>
      </c>
    </row>
    <row r="379" spans="2:12" s="86" customFormat="1" x14ac:dyDescent="0.3">
      <c r="B379" s="30"/>
    </row>
    <row r="380" spans="2:12" s="86" customFormat="1" x14ac:dyDescent="0.3">
      <c r="B380" s="35" t="s">
        <v>335</v>
      </c>
    </row>
    <row r="381" spans="2:12" x14ac:dyDescent="0.3">
      <c r="B381" s="29"/>
    </row>
    <row r="382" spans="2:12" x14ac:dyDescent="0.3">
      <c r="B382" s="29" t="s">
        <v>336</v>
      </c>
    </row>
    <row r="383" spans="2:12" x14ac:dyDescent="0.3">
      <c r="B383" s="29"/>
    </row>
    <row r="384" spans="2:12" ht="19.8" x14ac:dyDescent="0.3">
      <c r="B384" s="153" t="s">
        <v>337</v>
      </c>
      <c r="C384" s="1"/>
      <c r="D384" s="1"/>
      <c r="E384" s="1"/>
      <c r="F384" s="1"/>
    </row>
    <row r="385" spans="2:12" x14ac:dyDescent="0.3">
      <c r="B385" s="36" t="s">
        <v>338</v>
      </c>
      <c r="C385" s="1"/>
      <c r="D385" s="1"/>
      <c r="E385" s="1"/>
      <c r="F385" s="1"/>
    </row>
    <row r="386" spans="2:12" x14ac:dyDescent="0.3">
      <c r="B386" s="85" t="s">
        <v>339</v>
      </c>
      <c r="C386" s="1"/>
      <c r="D386" s="1"/>
      <c r="E386" s="1"/>
      <c r="F386" s="1"/>
    </row>
    <row r="387" spans="2:12" x14ac:dyDescent="0.3">
      <c r="B387" s="30" t="s">
        <v>340</v>
      </c>
      <c r="C387" s="1"/>
      <c r="D387" s="1"/>
      <c r="E387" s="1"/>
      <c r="F387" s="1"/>
    </row>
    <row r="388" spans="2:12" x14ac:dyDescent="0.3">
      <c r="B388" s="1"/>
      <c r="C388" s="1"/>
      <c r="D388" s="1"/>
      <c r="E388" s="1"/>
      <c r="F388" s="1"/>
    </row>
    <row r="389" spans="2:12" x14ac:dyDescent="0.3">
      <c r="B389" s="1" t="s">
        <v>341</v>
      </c>
      <c r="C389" s="1"/>
      <c r="D389" s="1"/>
      <c r="E389" s="1"/>
      <c r="F389" s="1"/>
    </row>
    <row r="390" spans="2:12" x14ac:dyDescent="0.3">
      <c r="B390" s="36" t="s">
        <v>342</v>
      </c>
      <c r="C390" s="1"/>
      <c r="D390" s="1"/>
      <c r="E390" s="1"/>
      <c r="F390" s="1"/>
    </row>
    <row r="391" spans="2:12" x14ac:dyDescent="0.3">
      <c r="B391" s="85" t="s">
        <v>343</v>
      </c>
      <c r="C391" s="1"/>
      <c r="D391" s="1"/>
      <c r="E391" s="1"/>
      <c r="F391" s="1"/>
    </row>
    <row r="392" spans="2:12" x14ac:dyDescent="0.3">
      <c r="B392" s="30" t="s">
        <v>340</v>
      </c>
      <c r="C392" s="1"/>
      <c r="D392" s="1"/>
      <c r="E392" s="1"/>
      <c r="F392" s="1"/>
    </row>
    <row r="393" spans="2:12" x14ac:dyDescent="0.3">
      <c r="B393" s="30"/>
      <c r="C393" s="1"/>
      <c r="D393" s="1"/>
      <c r="E393" s="1"/>
      <c r="F393" s="1"/>
    </row>
    <row r="394" spans="2:12" x14ac:dyDescent="0.3">
      <c r="B394" s="1" t="s">
        <v>344</v>
      </c>
      <c r="C394" s="1"/>
      <c r="D394" s="1"/>
      <c r="E394" s="1"/>
      <c r="F394" s="1"/>
    </row>
    <row r="395" spans="2:12" x14ac:dyDescent="0.3">
      <c r="B395" s="36" t="s">
        <v>345</v>
      </c>
      <c r="C395" s="1"/>
      <c r="D395" s="1"/>
      <c r="E395" s="1"/>
      <c r="F395" s="1"/>
    </row>
    <row r="396" spans="2:12" x14ac:dyDescent="0.3">
      <c r="B396" s="85" t="s">
        <v>346</v>
      </c>
      <c r="C396" s="1"/>
      <c r="D396" s="1"/>
      <c r="E396" s="1"/>
      <c r="F396" s="1"/>
    </row>
    <row r="397" spans="2:12" x14ac:dyDescent="0.3">
      <c r="B397" s="30" t="s">
        <v>175</v>
      </c>
      <c r="C397" s="1"/>
      <c r="D397" s="1"/>
      <c r="E397" s="1"/>
      <c r="F397" s="1"/>
    </row>
    <row r="398" spans="2:12" x14ac:dyDescent="0.3">
      <c r="B398" s="1"/>
      <c r="C398" s="1"/>
      <c r="D398" s="1"/>
      <c r="E398" s="1"/>
      <c r="F398" s="1"/>
    </row>
    <row r="399" spans="2:12" ht="29.25" customHeight="1" x14ac:dyDescent="0.3">
      <c r="B399" s="498" t="s">
        <v>347</v>
      </c>
      <c r="C399" s="498"/>
      <c r="D399" s="498"/>
      <c r="E399" s="498"/>
      <c r="F399" s="498"/>
      <c r="G399" s="498"/>
      <c r="H399" s="498"/>
      <c r="I399" s="498"/>
      <c r="J399" s="498"/>
      <c r="K399" s="498"/>
      <c r="L399" s="498"/>
    </row>
    <row r="400" spans="2:12" ht="15" customHeight="1" x14ac:dyDescent="0.35">
      <c r="B400" s="89"/>
      <c r="C400" s="90"/>
      <c r="D400" s="91"/>
      <c r="E400" s="91"/>
      <c r="F400" s="91"/>
      <c r="G400" s="91"/>
      <c r="H400" s="91"/>
      <c r="I400" s="91"/>
      <c r="J400" s="91"/>
      <c r="K400" s="91"/>
      <c r="L400" s="91"/>
    </row>
    <row r="401" spans="2:6" ht="19.8" x14ac:dyDescent="0.35">
      <c r="B401" t="s">
        <v>348</v>
      </c>
      <c r="C401" s="1"/>
      <c r="D401" s="1"/>
      <c r="E401" s="1"/>
      <c r="F401" s="1"/>
    </row>
    <row r="402" spans="2:6" x14ac:dyDescent="0.3">
      <c r="B402" s="28" t="s">
        <v>349</v>
      </c>
      <c r="C402" s="1"/>
      <c r="D402" s="1"/>
      <c r="E402" s="1"/>
      <c r="F402" s="1"/>
    </row>
    <row r="403" spans="2:6" x14ac:dyDescent="0.3">
      <c r="B403" s="30" t="s">
        <v>350</v>
      </c>
      <c r="C403" s="27"/>
    </row>
    <row r="404" spans="2:6" x14ac:dyDescent="0.3">
      <c r="B404" s="28"/>
      <c r="C404" s="1"/>
      <c r="D404" s="1"/>
      <c r="E404" s="1"/>
      <c r="F404" s="1"/>
    </row>
    <row r="405" spans="2:6" x14ac:dyDescent="0.3">
      <c r="B405" s="175" t="s">
        <v>351</v>
      </c>
      <c r="C405" s="1"/>
      <c r="D405" s="1"/>
      <c r="E405" s="1"/>
      <c r="F405" s="1"/>
    </row>
    <row r="406" spans="2:6" x14ac:dyDescent="0.3">
      <c r="B406" s="28" t="s">
        <v>352</v>
      </c>
      <c r="C406" s="1"/>
      <c r="D406" s="1"/>
      <c r="E406" s="1"/>
      <c r="F406" s="1"/>
    </row>
    <row r="407" spans="2:6" x14ac:dyDescent="0.3">
      <c r="B407" s="30" t="s">
        <v>353</v>
      </c>
      <c r="C407" s="27"/>
    </row>
    <row r="408" spans="2:6" x14ac:dyDescent="0.3">
      <c r="B408" s="28"/>
      <c r="C408" s="1"/>
      <c r="D408" s="1"/>
      <c r="E408" s="1"/>
      <c r="F408" s="1"/>
    </row>
    <row r="409" spans="2:6" x14ac:dyDescent="0.3">
      <c r="B409" s="175" t="s">
        <v>354</v>
      </c>
      <c r="C409" s="1"/>
      <c r="D409" s="1"/>
      <c r="E409" s="1"/>
      <c r="F409" s="1"/>
    </row>
    <row r="410" spans="2:6" x14ac:dyDescent="0.3">
      <c r="B410" s="28" t="s">
        <v>355</v>
      </c>
      <c r="C410" s="1"/>
      <c r="D410" s="1"/>
      <c r="E410" s="1"/>
      <c r="F410" s="1"/>
    </row>
    <row r="411" spans="2:6" x14ac:dyDescent="0.3">
      <c r="B411" s="30" t="s">
        <v>353</v>
      </c>
      <c r="C411" s="27"/>
    </row>
    <row r="412" spans="2:6" x14ac:dyDescent="0.3">
      <c r="B412" s="28"/>
      <c r="C412" s="1"/>
      <c r="D412" s="1"/>
      <c r="E412" s="1"/>
      <c r="F412" s="1"/>
    </row>
    <row r="413" spans="2:6" x14ac:dyDescent="0.3">
      <c r="B413" s="153" t="s">
        <v>356</v>
      </c>
      <c r="C413" s="27"/>
    </row>
    <row r="414" spans="2:6" x14ac:dyDescent="0.3">
      <c r="B414" s="36" t="s">
        <v>357</v>
      </c>
      <c r="C414" s="27"/>
    </row>
    <row r="415" spans="2:6" x14ac:dyDescent="0.3">
      <c r="B415" s="85" t="s">
        <v>349</v>
      </c>
      <c r="C415" s="27"/>
    </row>
    <row r="416" spans="2:6" x14ac:dyDescent="0.3">
      <c r="B416" s="30" t="s">
        <v>353</v>
      </c>
      <c r="C416" s="27"/>
    </row>
    <row r="417" spans="2:12" x14ac:dyDescent="0.3">
      <c r="B417" s="30"/>
      <c r="C417" s="27"/>
    </row>
    <row r="418" spans="2:12" ht="78" customHeight="1" x14ac:dyDescent="0.3">
      <c r="B418" s="497" t="s">
        <v>421</v>
      </c>
      <c r="C418" s="497"/>
      <c r="D418" s="497"/>
      <c r="E418" s="497"/>
      <c r="F418" s="497"/>
      <c r="G418" s="497"/>
      <c r="H418" s="497"/>
      <c r="I418" s="497"/>
      <c r="J418" s="497"/>
      <c r="K418" s="497"/>
      <c r="L418" s="497"/>
    </row>
    <row r="419" spans="2:12" ht="50.4" customHeight="1" x14ac:dyDescent="0.3">
      <c r="B419" s="498" t="s">
        <v>358</v>
      </c>
      <c r="C419" s="498"/>
      <c r="D419" s="498"/>
      <c r="E419" s="498"/>
      <c r="F419" s="498"/>
      <c r="G419" s="498"/>
      <c r="H419" s="498"/>
      <c r="I419" s="498"/>
      <c r="J419" s="498"/>
      <c r="K419" s="498"/>
      <c r="L419" s="498"/>
    </row>
    <row r="420" spans="2:12" x14ac:dyDescent="0.3">
      <c r="B420" s="274"/>
      <c r="D420" s="1"/>
      <c r="E420" s="1"/>
      <c r="F420" s="1"/>
    </row>
    <row r="421" spans="2:12" ht="19.8" x14ac:dyDescent="0.35">
      <c r="B421" t="s">
        <v>359</v>
      </c>
      <c r="D421" s="1"/>
      <c r="E421" s="1"/>
      <c r="F421" s="1"/>
    </row>
    <row r="422" spans="2:12" x14ac:dyDescent="0.3">
      <c r="B422" s="29" t="s">
        <v>183</v>
      </c>
      <c r="D422" s="1"/>
      <c r="E422" s="1"/>
      <c r="F422" s="1"/>
    </row>
    <row r="423" spans="2:12" x14ac:dyDescent="0.3">
      <c r="B423" s="29" t="s">
        <v>184</v>
      </c>
      <c r="D423" s="1"/>
      <c r="E423" s="1"/>
      <c r="F423" s="1"/>
    </row>
    <row r="424" spans="2:12" x14ac:dyDescent="0.3">
      <c r="B424" s="29" t="s">
        <v>185</v>
      </c>
      <c r="D424" s="1"/>
      <c r="E424" s="1"/>
      <c r="F424" s="1"/>
    </row>
    <row r="425" spans="2:12" x14ac:dyDescent="0.3">
      <c r="B425" s="29" t="s">
        <v>186</v>
      </c>
      <c r="D425" s="1"/>
      <c r="E425" s="1"/>
      <c r="F425" s="1"/>
    </row>
    <row r="426" spans="2:12" x14ac:dyDescent="0.3">
      <c r="B426" s="29" t="s">
        <v>187</v>
      </c>
      <c r="D426" s="1"/>
      <c r="E426" s="1"/>
      <c r="F426" s="1"/>
    </row>
    <row r="427" spans="2:12" x14ac:dyDescent="0.3">
      <c r="B427" s="29" t="s">
        <v>188</v>
      </c>
      <c r="D427" s="1"/>
      <c r="E427" s="1"/>
      <c r="F427" s="1"/>
    </row>
    <row r="428" spans="2:12" ht="15" customHeight="1" x14ac:dyDescent="0.3">
      <c r="B428" s="496" t="s">
        <v>189</v>
      </c>
      <c r="C428" s="496"/>
      <c r="D428" s="496"/>
      <c r="E428" s="496"/>
      <c r="F428" s="496"/>
      <c r="G428" s="496"/>
      <c r="H428" s="496"/>
      <c r="I428" s="496"/>
      <c r="J428" s="496"/>
      <c r="K428" s="496"/>
      <c r="L428" s="496"/>
    </row>
    <row r="429" spans="2:12" x14ac:dyDescent="0.3">
      <c r="B429" s="30" t="s">
        <v>190</v>
      </c>
    </row>
    <row r="430" spans="2:12" x14ac:dyDescent="0.3">
      <c r="B430" s="34"/>
      <c r="D430" s="1"/>
      <c r="E430" s="1"/>
      <c r="F430" s="1"/>
    </row>
    <row r="431" spans="2:12" x14ac:dyDescent="0.3">
      <c r="B431" s="16" t="s">
        <v>360</v>
      </c>
    </row>
    <row r="432" spans="2:12" x14ac:dyDescent="0.3">
      <c r="B432" s="17"/>
      <c r="C432" t="s">
        <v>361</v>
      </c>
    </row>
    <row r="433" spans="2:6" x14ac:dyDescent="0.3">
      <c r="B433" s="18"/>
      <c r="C433" t="s">
        <v>362</v>
      </c>
    </row>
    <row r="434" spans="2:6" x14ac:dyDescent="0.3">
      <c r="B434" s="19"/>
      <c r="C434" t="s">
        <v>363</v>
      </c>
    </row>
    <row r="435" spans="2:6" x14ac:dyDescent="0.3">
      <c r="B435" s="331"/>
      <c r="C435" s="86" t="s">
        <v>364</v>
      </c>
      <c r="D435" s="1"/>
      <c r="E435" s="1"/>
      <c r="F435" s="1"/>
    </row>
  </sheetData>
  <mergeCells count="62">
    <mergeCell ref="B78:L78"/>
    <mergeCell ref="C75:D75"/>
    <mergeCell ref="B67:B69"/>
    <mergeCell ref="C67:D69"/>
    <mergeCell ref="C71:D71"/>
    <mergeCell ref="C72:D72"/>
    <mergeCell ref="C73:D73"/>
    <mergeCell ref="C74:D74"/>
    <mergeCell ref="F44:G44"/>
    <mergeCell ref="B60:B65"/>
    <mergeCell ref="C60:C62"/>
    <mergeCell ref="C63:C65"/>
    <mergeCell ref="B45:B59"/>
    <mergeCell ref="C45:C59"/>
    <mergeCell ref="D54:D59"/>
    <mergeCell ref="D51:D53"/>
    <mergeCell ref="D45:D50"/>
    <mergeCell ref="B428:L428"/>
    <mergeCell ref="B94:L94"/>
    <mergeCell ref="B210:L210"/>
    <mergeCell ref="B372:L372"/>
    <mergeCell ref="B356:L356"/>
    <mergeCell ref="B222:L222"/>
    <mergeCell ref="B399:L399"/>
    <mergeCell ref="B163:L163"/>
    <mergeCell ref="B359:L359"/>
    <mergeCell ref="B155:L155"/>
    <mergeCell ref="B141:L141"/>
    <mergeCell ref="B418:L418"/>
    <mergeCell ref="B132:L132"/>
    <mergeCell ref="B157:L157"/>
    <mergeCell ref="B419:L419"/>
    <mergeCell ref="B95:L95"/>
    <mergeCell ref="B3:B4"/>
    <mergeCell ref="C3:C4"/>
    <mergeCell ref="D3:D4"/>
    <mergeCell ref="E3:L3"/>
    <mergeCell ref="B6:B13"/>
    <mergeCell ref="C8:C13"/>
    <mergeCell ref="D10:D11"/>
    <mergeCell ref="D12:D13"/>
    <mergeCell ref="D8:D9"/>
    <mergeCell ref="D6:D7"/>
    <mergeCell ref="C6:C7"/>
    <mergeCell ref="B27:B28"/>
    <mergeCell ref="B14:B26"/>
    <mergeCell ref="C19:C26"/>
    <mergeCell ref="D21:D24"/>
    <mergeCell ref="D25:D26"/>
    <mergeCell ref="D19:D20"/>
    <mergeCell ref="D15:D16"/>
    <mergeCell ref="C14:C18"/>
    <mergeCell ref="D17:D18"/>
    <mergeCell ref="C35:C36"/>
    <mergeCell ref="D35:D36"/>
    <mergeCell ref="B41:B43"/>
    <mergeCell ref="B38:B40"/>
    <mergeCell ref="C38:C39"/>
    <mergeCell ref="D38:D39"/>
    <mergeCell ref="B30:B36"/>
    <mergeCell ref="C32:C34"/>
    <mergeCell ref="D32:D34"/>
  </mergeCells>
  <hyperlinks>
    <hyperlink ref="B107" r:id="rId1" xr:uid="{00000000-0004-0000-0000-000001000000}"/>
    <hyperlink ref="B111" r:id="rId2" xr:uid="{00000000-0004-0000-0000-000002000000}"/>
    <hyperlink ref="B118" r:id="rId3" xr:uid="{00000000-0004-0000-0000-000003000000}"/>
    <hyperlink ref="B129" r:id="rId4" xr:uid="{00000000-0004-0000-0000-000004000000}"/>
    <hyperlink ref="B360" r:id="rId5" xr:uid="{00000000-0004-0000-0000-000008000000}"/>
    <hyperlink ref="B396" r:id="rId6" xr:uid="{00000000-0004-0000-0000-00000F000000}"/>
    <hyperlink ref="B216" r:id="rId7" xr:uid="{00000000-0004-0000-0000-000010000000}"/>
    <hyperlink ref="B214" r:id="rId8" xr:uid="{00000000-0004-0000-0000-000011000000}"/>
    <hyperlink ref="B215" r:id="rId9" xr:uid="{00000000-0004-0000-0000-000012000000}"/>
    <hyperlink ref="B386" r:id="rId10" xr:uid="{00000000-0004-0000-0000-000015000000}"/>
    <hyperlink ref="B391" r:id="rId11" xr:uid="{00000000-0004-0000-0000-000016000000}"/>
    <hyperlink ref="B186" r:id="rId12" xr:uid="{EA68C93E-FE51-4D80-85F7-DCA0B5EE2466}"/>
    <hyperlink ref="B201" r:id="rId13" xr:uid="{EB6E43A9-97CB-4366-89D4-1E04423724E7}"/>
    <hyperlink ref="B217" r:id="rId14" xr:uid="{826CEA1D-14CF-4D05-9A5A-89B0703923B1}"/>
    <hyperlink ref="B428" r:id="rId15" xr:uid="{67EB1191-1CBA-4109-BA64-98766A048E3D}"/>
    <hyperlink ref="B101" r:id="rId16" xr:uid="{949375C6-5CB7-4D03-B61A-1ACAD54D4C9D}"/>
    <hyperlink ref="B123" r:id="rId17" xr:uid="{58BEF3AF-BE12-4215-9811-90A15E0ACFDE}"/>
    <hyperlink ref="B180" r:id="rId18" xr:uid="{DA1E0693-5D54-4693-9DE4-E0BF31AEE8E6}"/>
    <hyperlink ref="B174" r:id="rId19" xr:uid="{E279B9A7-BCF0-4628-8655-0BF314284CF8}"/>
    <hyperlink ref="B206" r:id="rId20" xr:uid="{003279CB-50F1-4BE2-908B-2D1BD3B4BD03}"/>
    <hyperlink ref="B218" r:id="rId21" xr:uid="{4DF8068C-5429-46A3-8622-22F8E6817045}"/>
    <hyperlink ref="B372" r:id="rId22" xr:uid="{AB550ADA-A90E-43C0-B69C-C1295355AFC6}"/>
    <hyperlink ref="B146" r:id="rId23" display="https://factfinder.census.gov" xr:uid="{820FA65D-F88E-407E-B2C3-8824B55A408D}"/>
    <hyperlink ref="B141" r:id="rId24" xr:uid="{77F6B74C-5B01-4CAB-8110-6B3E4D0C773C}"/>
    <hyperlink ref="B282" r:id="rId25" xr:uid="{C99D23FA-A69E-4F0D-B700-2DB2335DCA92}"/>
    <hyperlink ref="B237" r:id="rId26" xr:uid="{5F3F28F5-2F03-4DAE-AEDF-A6C0C9E2FC98}"/>
    <hyperlink ref="B242" r:id="rId27" xr:uid="{D204544D-51A0-45C8-AEA7-3C2E73FD875A}"/>
    <hyperlink ref="B332" r:id="rId28" location=":~:text=A%20key%20provision%20of%20the,District%2C%20and%20to%20recommend%20any" xr:uid="{4DDD83BF-8234-4697-92A7-B16B52E567C4}"/>
    <hyperlink ref="B347" r:id="rId29" xr:uid="{2F61CE45-1C26-454D-AC8F-A3238F9622FA}"/>
    <hyperlink ref="B337" r:id="rId30" xr:uid="{F83D09D2-D181-40F9-8958-3CC27BEF5856}"/>
    <hyperlink ref="B251" r:id="rId31" xr:uid="{654436C7-62FC-40F7-A146-FD4B43839237}"/>
    <hyperlink ref="B300" r:id="rId32" xr:uid="{B92E447C-CEB0-4E8E-ACAF-561B313372F0}"/>
    <hyperlink ref="B305" r:id="rId33" xr:uid="{771A4A08-45AA-481D-876A-C592433FD793}"/>
    <hyperlink ref="B327" r:id="rId34" xr:uid="{618E7CD8-BCC1-48A4-8A5F-17C4B140AA96}"/>
    <hyperlink ref="B311" r:id="rId35" xr:uid="{9BD42619-ED3C-433C-9169-BCE81CB8540A}"/>
    <hyperlink ref="B232" r:id="rId36" xr:uid="{16FBB41C-1A8F-4689-96DC-83E2A364AA66}"/>
    <hyperlink ref="B277" r:id="rId37" xr:uid="{A5398825-1E5E-4DD7-B606-4A148B358817}"/>
    <hyperlink ref="B295" r:id="rId38" xr:uid="{4391A6CA-F003-4D74-9539-8F019F8D9689}"/>
    <hyperlink ref="B317" r:id="rId39" xr:uid="{0DA91794-E99A-44AB-84C2-B80A6A2E6E70}"/>
    <hyperlink ref="B342" r:id="rId40" xr:uid="{D24B4FB6-8B4B-4DA8-BFB4-6EC401B03509}"/>
    <hyperlink ref="B351" r:id="rId41" xr:uid="{5716DCFD-B9B7-4A69-BC62-63422E5A4B94}"/>
    <hyperlink ref="B227" r:id="rId42" xr:uid="{A493370F-8089-4552-9D4C-1307B0C0D79A}"/>
    <hyperlink ref="B377" r:id="rId43" xr:uid="{AB006C4F-C2CB-4191-81CE-B9B7D58ECEEB}"/>
    <hyperlink ref="B267" r:id="rId44" xr:uid="{0F94FB4A-549C-44D8-B2D3-E41BC9251020}"/>
    <hyperlink ref="B151" r:id="rId45" xr:uid="{3417DED2-B4CF-4564-A7D0-CE3A92A36309}"/>
    <hyperlink ref="B415" r:id="rId46" xr:uid="{A32F6071-F0B2-41E7-9F81-CBCC0BDAB303}"/>
    <hyperlink ref="B86" r:id="rId47" xr:uid="{BA4E2F53-61D4-427E-B575-F393B2BEC457}"/>
    <hyperlink ref="B91" r:id="rId48" xr:uid="{708324B3-455D-466B-83F4-229C113D00C9}"/>
    <hyperlink ref="B287" r:id="rId49" xr:uid="{015C64E5-B40A-4772-B11E-558C10A1E331}"/>
  </hyperlinks>
  <pageMargins left="0.7" right="0.7" top="0.75" bottom="0.75" header="0.3" footer="0.3"/>
  <pageSetup scale="43" orientation="portrait" r:id="rId50"/>
  <rowBreaks count="2" manualBreakCount="2">
    <brk id="76" max="8" man="1"/>
    <brk id="362"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V70"/>
  <sheetViews>
    <sheetView tabSelected="1" zoomScale="90" zoomScaleNormal="90" workbookViewId="0">
      <pane xSplit="4" ySplit="4" topLeftCell="E45" activePane="bottomRight" state="frozen"/>
      <selection pane="topRight" activeCell="E1" sqref="E1"/>
      <selection pane="bottomLeft" activeCell="A5" sqref="A5"/>
      <selection pane="bottomRight" activeCell="J60" sqref="J60"/>
    </sheetView>
  </sheetViews>
  <sheetFormatPr defaultRowHeight="14.4" x14ac:dyDescent="0.3"/>
  <cols>
    <col min="1" max="1" width="4.5546875" customWidth="1"/>
    <col min="2" max="2" width="20.33203125" customWidth="1"/>
    <col min="3" max="3" width="36.5546875" customWidth="1"/>
    <col min="4" max="4" width="39.6640625" bestFit="1" customWidth="1"/>
    <col min="5" max="10" width="19" bestFit="1" customWidth="1"/>
    <col min="11" max="11" width="13.109375" customWidth="1"/>
    <col min="12" max="12" width="15.44140625" customWidth="1"/>
    <col min="13" max="13" width="13.5546875" customWidth="1"/>
    <col min="14" max="17" width="13.33203125" customWidth="1"/>
    <col min="18" max="18" width="11.88671875" customWidth="1"/>
    <col min="19" max="19" width="9.6640625" bestFit="1" customWidth="1"/>
    <col min="20" max="20" width="15.6640625" bestFit="1" customWidth="1"/>
    <col min="21" max="22" width="5" bestFit="1" customWidth="1"/>
  </cols>
  <sheetData>
    <row r="1" spans="2:22" ht="18" x14ac:dyDescent="0.3">
      <c r="B1" s="2" t="s">
        <v>0</v>
      </c>
      <c r="C1" s="2"/>
      <c r="D1" s="2"/>
      <c r="E1" s="2"/>
      <c r="F1" s="131"/>
      <c r="G1" s="131"/>
      <c r="H1" s="131"/>
      <c r="I1" s="131"/>
      <c r="J1" s="131"/>
      <c r="K1" s="131"/>
    </row>
    <row r="2" spans="2:22" ht="24" thickBot="1" x14ac:dyDescent="0.35">
      <c r="B2" s="3" t="s">
        <v>365</v>
      </c>
      <c r="C2" s="3"/>
      <c r="D2" s="3"/>
      <c r="E2" s="145"/>
      <c r="F2" s="145"/>
      <c r="G2" s="145"/>
      <c r="H2" s="145"/>
      <c r="I2" s="275"/>
      <c r="J2" s="275"/>
      <c r="K2" s="146"/>
    </row>
    <row r="3" spans="2:22" ht="20.399999999999999" x14ac:dyDescent="0.3">
      <c r="B3" s="480" t="s">
        <v>2</v>
      </c>
      <c r="C3" s="482" t="s">
        <v>3</v>
      </c>
      <c r="D3" s="539" t="s">
        <v>4</v>
      </c>
      <c r="E3" s="536" t="s">
        <v>366</v>
      </c>
      <c r="F3" s="536"/>
      <c r="G3" s="536"/>
      <c r="H3" s="536"/>
      <c r="I3" s="536"/>
      <c r="J3" s="536"/>
      <c r="K3" s="537"/>
      <c r="L3" s="536" t="s">
        <v>367</v>
      </c>
      <c r="M3" s="536"/>
      <c r="N3" s="536"/>
      <c r="O3" s="536"/>
      <c r="P3" s="536"/>
      <c r="Q3" s="536"/>
      <c r="R3" s="537"/>
    </row>
    <row r="4" spans="2:22" ht="29.4" thickBot="1" x14ac:dyDescent="0.35">
      <c r="B4" s="481"/>
      <c r="C4" s="483"/>
      <c r="D4" s="540"/>
      <c r="E4" s="58">
        <v>2005</v>
      </c>
      <c r="F4" s="58">
        <v>2012</v>
      </c>
      <c r="G4" s="21">
        <v>2015</v>
      </c>
      <c r="H4" s="21">
        <v>2018</v>
      </c>
      <c r="I4" s="21">
        <v>2020</v>
      </c>
      <c r="J4" s="325">
        <v>2023</v>
      </c>
      <c r="K4" s="4" t="s">
        <v>368</v>
      </c>
      <c r="L4" s="58">
        <v>2005</v>
      </c>
      <c r="M4" s="58">
        <v>2012</v>
      </c>
      <c r="N4" s="21">
        <v>2015</v>
      </c>
      <c r="O4" s="21">
        <v>2018</v>
      </c>
      <c r="P4" s="21">
        <v>2020</v>
      </c>
      <c r="Q4" s="309">
        <v>2023</v>
      </c>
      <c r="R4" s="4" t="s">
        <v>369</v>
      </c>
    </row>
    <row r="5" spans="2:22" ht="18.600000000000001" thickBot="1" x14ac:dyDescent="0.4">
      <c r="B5" s="5" t="s">
        <v>8</v>
      </c>
      <c r="C5" s="6"/>
      <c r="D5" s="7"/>
      <c r="E5" s="156"/>
      <c r="F5" s="156"/>
      <c r="G5" s="156"/>
      <c r="H5" s="156"/>
      <c r="I5" s="157"/>
      <c r="J5" s="326"/>
      <c r="K5" s="100"/>
      <c r="L5" s="96"/>
      <c r="M5" s="97"/>
      <c r="N5" s="98"/>
      <c r="O5" s="98"/>
      <c r="P5" s="98"/>
      <c r="Q5" s="98"/>
      <c r="R5" s="100"/>
    </row>
    <row r="6" spans="2:22" x14ac:dyDescent="0.3">
      <c r="B6" s="489" t="s">
        <v>9</v>
      </c>
      <c r="C6" s="26" t="s">
        <v>10</v>
      </c>
      <c r="D6" s="65" t="s">
        <v>370</v>
      </c>
      <c r="E6" s="126">
        <v>10874056</v>
      </c>
      <c r="F6" s="112">
        <v>8538628.03788702</v>
      </c>
      <c r="G6" s="113">
        <v>8060390</v>
      </c>
      <c r="H6" s="114">
        <v>7713339</v>
      </c>
      <c r="I6" s="114">
        <v>6447711.1260000002</v>
      </c>
      <c r="J6" s="113">
        <v>5717075</v>
      </c>
      <c r="K6" s="162">
        <f t="shared" ref="K6:K24" si="0">(J6-E6)/E6</f>
        <v>-0.47424631618597513</v>
      </c>
      <c r="L6" s="291">
        <f t="shared" ref="L6:Q9" si="1">E6/1000000</f>
        <v>10.874056</v>
      </c>
      <c r="M6" s="133">
        <f t="shared" si="1"/>
        <v>8.5386280378870207</v>
      </c>
      <c r="N6" s="133">
        <f t="shared" si="1"/>
        <v>8.0603899999999999</v>
      </c>
      <c r="O6" s="133">
        <f t="shared" si="1"/>
        <v>7.7133390000000004</v>
      </c>
      <c r="P6" s="298">
        <f t="shared" si="1"/>
        <v>6.4477111259999997</v>
      </c>
      <c r="Q6" s="298">
        <f t="shared" si="1"/>
        <v>5.7170750000000004</v>
      </c>
      <c r="R6" s="128">
        <f t="shared" ref="R6:R24" si="2">(Q6-L6)/L6</f>
        <v>-0.47424631618597507</v>
      </c>
    </row>
    <row r="7" spans="2:22" x14ac:dyDescent="0.3">
      <c r="B7" s="489"/>
      <c r="C7" s="491" t="s">
        <v>15</v>
      </c>
      <c r="D7" s="25" t="s">
        <v>371</v>
      </c>
      <c r="E7" s="77">
        <v>4898716</v>
      </c>
      <c r="F7" s="105">
        <v>3960584.2</v>
      </c>
      <c r="G7" s="106">
        <v>5014182.2232161602</v>
      </c>
      <c r="H7" s="115">
        <v>5417575</v>
      </c>
      <c r="I7" s="115">
        <v>4535749</v>
      </c>
      <c r="J7" s="106">
        <v>4451379</v>
      </c>
      <c r="K7" s="129">
        <f t="shared" si="0"/>
        <v>-9.1317194138219079E-2</v>
      </c>
      <c r="L7" s="289">
        <f t="shared" si="1"/>
        <v>4.8987160000000003</v>
      </c>
      <c r="M7" s="134">
        <f t="shared" si="1"/>
        <v>3.9605842</v>
      </c>
      <c r="N7" s="134">
        <f t="shared" si="1"/>
        <v>5.0141822232161601</v>
      </c>
      <c r="O7" s="134">
        <f t="shared" si="1"/>
        <v>5.4175750000000003</v>
      </c>
      <c r="P7" s="299">
        <f t="shared" si="1"/>
        <v>4.535749</v>
      </c>
      <c r="Q7" s="299">
        <f t="shared" si="1"/>
        <v>4.4513790000000002</v>
      </c>
      <c r="R7" s="129">
        <f t="shared" si="2"/>
        <v>-9.1317194138219093E-2</v>
      </c>
    </row>
    <row r="8" spans="2:22" x14ac:dyDescent="0.3">
      <c r="B8" s="489"/>
      <c r="C8" s="492"/>
      <c r="D8" s="25" t="s">
        <v>18</v>
      </c>
      <c r="E8" s="77">
        <v>562300.25399999996</v>
      </c>
      <c r="F8" s="105">
        <v>307166.09399999998</v>
      </c>
      <c r="G8" s="106">
        <v>251978.255</v>
      </c>
      <c r="H8" s="115">
        <v>211515.31</v>
      </c>
      <c r="I8" s="115">
        <v>207272</v>
      </c>
      <c r="J8" s="106">
        <v>183903.18799999999</v>
      </c>
      <c r="K8" s="129">
        <f t="shared" si="0"/>
        <v>-0.67294486052286229</v>
      </c>
      <c r="L8" s="289">
        <f t="shared" si="1"/>
        <v>0.56230025399999994</v>
      </c>
      <c r="M8" s="134">
        <f t="shared" si="1"/>
        <v>0.307166094</v>
      </c>
      <c r="N8" s="134">
        <f t="shared" si="1"/>
        <v>0.25197825499999998</v>
      </c>
      <c r="O8" s="134">
        <f t="shared" si="1"/>
        <v>0.21151530999999998</v>
      </c>
      <c r="P8" s="299">
        <f t="shared" si="1"/>
        <v>0.20727200000000001</v>
      </c>
      <c r="Q8" s="299">
        <f t="shared" si="1"/>
        <v>0.183903188</v>
      </c>
      <c r="R8" s="129">
        <f t="shared" si="2"/>
        <v>-0.67294486052286218</v>
      </c>
    </row>
    <row r="9" spans="2:22" ht="15" thickBot="1" x14ac:dyDescent="0.35">
      <c r="B9" s="453"/>
      <c r="C9" s="492"/>
      <c r="D9" s="63" t="s">
        <v>21</v>
      </c>
      <c r="E9" s="127">
        <v>64932.929999999993</v>
      </c>
      <c r="F9" s="107">
        <v>58568.81</v>
      </c>
      <c r="G9" s="108">
        <v>61943.11</v>
      </c>
      <c r="H9" s="138">
        <v>68960.315999999992</v>
      </c>
      <c r="I9" s="138">
        <v>47297</v>
      </c>
      <c r="J9" s="108">
        <v>56565.478000000003</v>
      </c>
      <c r="K9" s="130">
        <f t="shared" si="0"/>
        <v>-0.12886299755763356</v>
      </c>
      <c r="L9" s="290">
        <f t="shared" si="1"/>
        <v>6.493293E-2</v>
      </c>
      <c r="M9" s="191">
        <f t="shared" si="1"/>
        <v>5.8568809999999999E-2</v>
      </c>
      <c r="N9" s="191">
        <f t="shared" si="1"/>
        <v>6.1943110000000003E-2</v>
      </c>
      <c r="O9" s="191">
        <f t="shared" si="1"/>
        <v>6.8960315999999994E-2</v>
      </c>
      <c r="P9" s="300">
        <f t="shared" si="1"/>
        <v>4.7296999999999999E-2</v>
      </c>
      <c r="Q9" s="300">
        <f t="shared" si="1"/>
        <v>5.6565478000000002E-2</v>
      </c>
      <c r="R9" s="189">
        <f t="shared" si="2"/>
        <v>-0.12886299755763367</v>
      </c>
    </row>
    <row r="10" spans="2:22" ht="15" thickBot="1" x14ac:dyDescent="0.35">
      <c r="B10" s="541"/>
      <c r="C10" s="492"/>
      <c r="D10" s="292" t="s">
        <v>372</v>
      </c>
      <c r="E10" s="293">
        <f t="shared" ref="E10:J10" si="3">SUM(E7:E9)</f>
        <v>5525949.1839999994</v>
      </c>
      <c r="F10" s="294">
        <f t="shared" si="3"/>
        <v>4326319.1039999994</v>
      </c>
      <c r="G10" s="295">
        <f t="shared" si="3"/>
        <v>5328103.5882161604</v>
      </c>
      <c r="H10" s="294">
        <f t="shared" si="3"/>
        <v>5698050.6259999992</v>
      </c>
      <c r="I10" s="295">
        <f t="shared" si="3"/>
        <v>4790318</v>
      </c>
      <c r="J10" s="333">
        <f t="shared" si="3"/>
        <v>4691847.6660000002</v>
      </c>
      <c r="K10" s="189">
        <f t="shared" si="0"/>
        <v>-0.15094266889298982</v>
      </c>
      <c r="L10" s="230">
        <f t="shared" ref="L10:Q10" si="4">SUM(L7:L9)</f>
        <v>5.5259491840000008</v>
      </c>
      <c r="M10" s="231">
        <f t="shared" si="4"/>
        <v>4.3263191039999995</v>
      </c>
      <c r="N10" s="232">
        <f t="shared" si="4"/>
        <v>5.3281035882161598</v>
      </c>
      <c r="O10" s="231">
        <f t="shared" si="4"/>
        <v>5.6980506260000006</v>
      </c>
      <c r="P10" s="232">
        <f t="shared" si="4"/>
        <v>4.7903180000000001</v>
      </c>
      <c r="Q10" s="310">
        <f t="shared" si="4"/>
        <v>4.691847666000001</v>
      </c>
      <c r="R10" s="225">
        <f t="shared" si="2"/>
        <v>-0.15094266889298988</v>
      </c>
      <c r="S10" t="s">
        <v>23</v>
      </c>
    </row>
    <row r="11" spans="2:22" s="16" customFormat="1" ht="15" thickBot="1" x14ac:dyDescent="0.35">
      <c r="B11" s="542"/>
      <c r="C11" s="548" t="s">
        <v>373</v>
      </c>
      <c r="D11" s="549"/>
      <c r="E11" s="238">
        <f>SUM(E6:E9)</f>
        <v>16400005.184</v>
      </c>
      <c r="F11" s="226">
        <f t="shared" ref="F11:H11" si="5">SUM(F6:F9)</f>
        <v>12864947.141887022</v>
      </c>
      <c r="G11" s="297">
        <f t="shared" si="5"/>
        <v>13388493.588216161</v>
      </c>
      <c r="H11" s="226">
        <f t="shared" si="5"/>
        <v>13411389.626</v>
      </c>
      <c r="I11" s="297">
        <f>SUM(I6:I9)</f>
        <v>11238029.126</v>
      </c>
      <c r="J11" s="226">
        <f>SUM(J6:J9)</f>
        <v>10408922.665999999</v>
      </c>
      <c r="K11" s="235">
        <f t="shared" si="0"/>
        <v>-0.36530979416061149</v>
      </c>
      <c r="L11" s="228">
        <f t="shared" ref="L11:Q11" si="6">SUM(L6:L9)</f>
        <v>16.400005184000001</v>
      </c>
      <c r="M11" s="229">
        <f t="shared" si="6"/>
        <v>12.86494714188702</v>
      </c>
      <c r="N11" s="229">
        <f t="shared" si="6"/>
        <v>13.388493588216159</v>
      </c>
      <c r="O11" s="229">
        <f t="shared" si="6"/>
        <v>13.411389626</v>
      </c>
      <c r="P11" s="301">
        <f t="shared" si="6"/>
        <v>11.238029126000001</v>
      </c>
      <c r="Q11" s="301">
        <f t="shared" si="6"/>
        <v>10.408922666</v>
      </c>
      <c r="R11" s="227">
        <f t="shared" si="2"/>
        <v>-0.36530979416061143</v>
      </c>
      <c r="S11" t="s">
        <v>25</v>
      </c>
      <c r="T11" t="s">
        <v>26</v>
      </c>
      <c r="U11">
        <v>2020</v>
      </c>
      <c r="V11">
        <v>2023</v>
      </c>
    </row>
    <row r="12" spans="2:22" x14ac:dyDescent="0.3">
      <c r="B12" s="468" t="s">
        <v>27</v>
      </c>
      <c r="C12" s="544" t="s">
        <v>10</v>
      </c>
      <c r="D12" s="70" t="s">
        <v>28</v>
      </c>
      <c r="E12" s="296">
        <v>0</v>
      </c>
      <c r="F12" s="103">
        <v>0</v>
      </c>
      <c r="G12" s="184">
        <v>0</v>
      </c>
      <c r="H12" s="120">
        <v>0</v>
      </c>
      <c r="I12" s="446">
        <v>10990600.85</v>
      </c>
      <c r="J12" s="184">
        <v>10460087.199999999</v>
      </c>
      <c r="K12" s="158" t="e">
        <f t="shared" si="0"/>
        <v>#DIV/0!</v>
      </c>
      <c r="L12" s="159">
        <f t="shared" ref="L12:Q17" si="7">E12/1000000</f>
        <v>0</v>
      </c>
      <c r="M12" s="133">
        <f t="shared" si="7"/>
        <v>0</v>
      </c>
      <c r="N12" s="133">
        <f t="shared" si="7"/>
        <v>0</v>
      </c>
      <c r="O12" s="133">
        <f t="shared" si="7"/>
        <v>0</v>
      </c>
      <c r="P12" s="298">
        <f t="shared" si="7"/>
        <v>10.99060085</v>
      </c>
      <c r="Q12" s="298">
        <f t="shared" si="7"/>
        <v>10.460087199999998</v>
      </c>
      <c r="R12" s="128" t="e">
        <f t="shared" si="2"/>
        <v>#DIV/0!</v>
      </c>
      <c r="S12" s="445">
        <f>(Q12-P12)/P12</f>
        <v>-4.8269758609239405E-2</v>
      </c>
      <c r="T12" s="340" t="s">
        <v>29</v>
      </c>
      <c r="U12" s="168">
        <f>I13/(I13+I12)</f>
        <v>0.16403930432750644</v>
      </c>
      <c r="V12" s="168">
        <f>J13/(J13+J12)</f>
        <v>0.34490936473879297</v>
      </c>
    </row>
    <row r="13" spans="2:22" ht="15" thickBot="1" x14ac:dyDescent="0.35">
      <c r="B13" s="468"/>
      <c r="C13" s="545"/>
      <c r="D13" s="346" t="s">
        <v>30</v>
      </c>
      <c r="E13" s="348">
        <v>0</v>
      </c>
      <c r="F13" s="349">
        <v>0</v>
      </c>
      <c r="G13" s="350">
        <v>0</v>
      </c>
      <c r="H13" s="351">
        <v>0</v>
      </c>
      <c r="I13" s="351">
        <v>2156669</v>
      </c>
      <c r="J13" s="350">
        <v>5507302.0999999996</v>
      </c>
      <c r="K13" s="189" t="e">
        <f t="shared" si="0"/>
        <v>#DIV/0!</v>
      </c>
      <c r="L13" s="190">
        <f t="shared" si="7"/>
        <v>0</v>
      </c>
      <c r="M13" s="191">
        <f t="shared" si="7"/>
        <v>0</v>
      </c>
      <c r="N13" s="191">
        <f t="shared" si="7"/>
        <v>0</v>
      </c>
      <c r="O13" s="191">
        <f t="shared" si="7"/>
        <v>0</v>
      </c>
      <c r="P13" s="300">
        <f t="shared" si="7"/>
        <v>2.1566689999999999</v>
      </c>
      <c r="Q13" s="300">
        <f t="shared" si="7"/>
        <v>5.5073020999999995</v>
      </c>
      <c r="R13" s="189" t="e">
        <f t="shared" ref="R13:R14" si="8">(Q13-L13)/L13</f>
        <v>#DIV/0!</v>
      </c>
      <c r="S13" s="445">
        <f>(Q13-P13)/P13</f>
        <v>1.5536149033532729</v>
      </c>
      <c r="T13" s="340" t="s">
        <v>32</v>
      </c>
      <c r="U13" s="168">
        <f>I13/(I13+I12+I6)</f>
        <v>0.11006231660247569</v>
      </c>
      <c r="V13" s="168">
        <f>J13/(J13+J12+J6)</f>
        <v>0.25397455172549505</v>
      </c>
    </row>
    <row r="14" spans="2:22" ht="15" thickBot="1" x14ac:dyDescent="0.35">
      <c r="B14" s="468"/>
      <c r="C14" s="449"/>
      <c r="D14" s="347" t="s">
        <v>33</v>
      </c>
      <c r="E14" s="353">
        <v>20864518</v>
      </c>
      <c r="F14" s="354">
        <v>15986858.014045082</v>
      </c>
      <c r="G14" s="355">
        <v>14583990</v>
      </c>
      <c r="H14" s="356">
        <v>14922079</v>
      </c>
      <c r="I14" s="360">
        <f>I12+I13</f>
        <v>13147269.85</v>
      </c>
      <c r="J14" s="361">
        <f>J12+J13</f>
        <v>15967389.299999999</v>
      </c>
      <c r="K14" s="225">
        <f t="shared" si="0"/>
        <v>-0.23471084738214423</v>
      </c>
      <c r="L14" s="357">
        <f t="shared" si="7"/>
        <v>20.864518</v>
      </c>
      <c r="M14" s="358">
        <f t="shared" si="7"/>
        <v>15.986858014045081</v>
      </c>
      <c r="N14" s="358">
        <f t="shared" si="7"/>
        <v>14.58399</v>
      </c>
      <c r="O14" s="358">
        <f t="shared" si="7"/>
        <v>14.922079</v>
      </c>
      <c r="P14" s="359">
        <f t="shared" si="7"/>
        <v>13.147269849999999</v>
      </c>
      <c r="Q14" s="359">
        <f t="shared" si="7"/>
        <v>15.967389299999999</v>
      </c>
      <c r="R14" s="225">
        <f t="shared" si="8"/>
        <v>-0.23471084738214423</v>
      </c>
    </row>
    <row r="15" spans="2:22" ht="14.4" customHeight="1" x14ac:dyDescent="0.3">
      <c r="B15" s="468"/>
      <c r="C15" s="472" t="s">
        <v>34</v>
      </c>
      <c r="D15" s="25" t="s">
        <v>35</v>
      </c>
      <c r="E15" s="352">
        <v>3573465.2</v>
      </c>
      <c r="F15" s="103">
        <v>3261723</v>
      </c>
      <c r="G15" s="184">
        <v>3686785</v>
      </c>
      <c r="H15" s="120">
        <v>3941885</v>
      </c>
      <c r="I15" s="120">
        <v>3423460</v>
      </c>
      <c r="J15" s="184">
        <v>3532331</v>
      </c>
      <c r="K15" s="158">
        <f t="shared" si="0"/>
        <v>-1.151101177646845E-2</v>
      </c>
      <c r="L15" s="192">
        <f t="shared" si="7"/>
        <v>3.5734652000000002</v>
      </c>
      <c r="M15" s="193">
        <f t="shared" si="7"/>
        <v>3.2617229999999999</v>
      </c>
      <c r="N15" s="193">
        <f t="shared" si="7"/>
        <v>3.686785</v>
      </c>
      <c r="O15" s="193">
        <f t="shared" si="7"/>
        <v>3.9418850000000001</v>
      </c>
      <c r="P15" s="303">
        <f t="shared" si="7"/>
        <v>3.4234599999999999</v>
      </c>
      <c r="Q15" s="303">
        <f t="shared" si="7"/>
        <v>3.5323310000000001</v>
      </c>
      <c r="R15" s="158">
        <f t="shared" si="2"/>
        <v>-1.1511011776468431E-2</v>
      </c>
    </row>
    <row r="16" spans="2:22" x14ac:dyDescent="0.3">
      <c r="B16" s="469"/>
      <c r="C16" s="473"/>
      <c r="D16" s="25" t="s">
        <v>36</v>
      </c>
      <c r="E16" s="77">
        <v>33076.94</v>
      </c>
      <c r="F16" s="105">
        <v>51138.67</v>
      </c>
      <c r="G16" s="106">
        <v>52534.559999999998</v>
      </c>
      <c r="H16" s="115">
        <v>54842.133000000002</v>
      </c>
      <c r="I16" s="115">
        <v>58532</v>
      </c>
      <c r="J16" s="106">
        <v>42523.918000000005</v>
      </c>
      <c r="K16" s="129">
        <f>(J16-E16)/E16</f>
        <v>0.28560616550382234</v>
      </c>
      <c r="L16" s="136">
        <f t="shared" si="7"/>
        <v>3.3076939999999999E-2</v>
      </c>
      <c r="M16" s="134">
        <f t="shared" si="7"/>
        <v>5.1138669999999997E-2</v>
      </c>
      <c r="N16" s="134">
        <f t="shared" si="7"/>
        <v>5.2534560000000001E-2</v>
      </c>
      <c r="O16" s="134">
        <f t="shared" si="7"/>
        <v>5.4842133000000001E-2</v>
      </c>
      <c r="P16" s="299">
        <f t="shared" si="7"/>
        <v>5.8532000000000001E-2</v>
      </c>
      <c r="Q16" s="299">
        <f t="shared" si="7"/>
        <v>4.2523918000000008E-2</v>
      </c>
      <c r="R16" s="129">
        <f t="shared" si="2"/>
        <v>0.28560616550382256</v>
      </c>
    </row>
    <row r="17" spans="2:18" ht="15" thickBot="1" x14ac:dyDescent="0.35">
      <c r="B17" s="470"/>
      <c r="C17" s="473"/>
      <c r="D17" s="63" t="s">
        <v>374</v>
      </c>
      <c r="E17" s="78">
        <v>26949.243999999999</v>
      </c>
      <c r="F17" s="109">
        <v>24310.848000000002</v>
      </c>
      <c r="G17" s="110">
        <v>24974.067999999999</v>
      </c>
      <c r="H17" s="116">
        <v>26071.348999999998</v>
      </c>
      <c r="I17" s="116">
        <v>28198</v>
      </c>
      <c r="J17" s="110">
        <v>44861.338000000003</v>
      </c>
      <c r="K17" s="189">
        <f t="shared" si="0"/>
        <v>0.66466035188222738</v>
      </c>
      <c r="L17" s="160">
        <f t="shared" si="7"/>
        <v>2.6949243999999997E-2</v>
      </c>
      <c r="M17" s="135">
        <f t="shared" si="7"/>
        <v>2.4310848000000003E-2</v>
      </c>
      <c r="N17" s="135">
        <f t="shared" si="7"/>
        <v>2.4974067999999999E-2</v>
      </c>
      <c r="O17" s="135">
        <f t="shared" si="7"/>
        <v>2.6071348999999997E-2</v>
      </c>
      <c r="P17" s="302">
        <f t="shared" si="7"/>
        <v>2.8198000000000001E-2</v>
      </c>
      <c r="Q17" s="302">
        <f t="shared" si="7"/>
        <v>4.4861338000000001E-2</v>
      </c>
      <c r="R17" s="130">
        <f t="shared" si="2"/>
        <v>0.66466035188222738</v>
      </c>
    </row>
    <row r="18" spans="2:18" ht="15" thickBot="1" x14ac:dyDescent="0.35">
      <c r="B18" s="543"/>
      <c r="C18" s="474"/>
      <c r="D18" s="212" t="s">
        <v>375</v>
      </c>
      <c r="E18" s="222">
        <f t="shared" ref="E18:J18" si="9">SUM(E15:E17)</f>
        <v>3633491.3840000001</v>
      </c>
      <c r="F18" s="223">
        <f t="shared" si="9"/>
        <v>3337172.5180000002</v>
      </c>
      <c r="G18" s="224">
        <f t="shared" si="9"/>
        <v>3764293.628</v>
      </c>
      <c r="H18" s="223">
        <f t="shared" si="9"/>
        <v>4022798.4819999998</v>
      </c>
      <c r="I18" s="224">
        <f t="shared" si="9"/>
        <v>3510190</v>
      </c>
      <c r="J18" s="223">
        <f t="shared" si="9"/>
        <v>3619716.2560000001</v>
      </c>
      <c r="K18" s="225">
        <f t="shared" si="0"/>
        <v>-3.7911547171017115E-3</v>
      </c>
      <c r="L18" s="230">
        <f t="shared" ref="L18:Q18" si="10">SUM(L15:L17)</f>
        <v>3.633491384</v>
      </c>
      <c r="M18" s="231">
        <f t="shared" si="10"/>
        <v>3.3371725179999996</v>
      </c>
      <c r="N18" s="232">
        <f t="shared" si="10"/>
        <v>3.7642936279999999</v>
      </c>
      <c r="O18" s="231">
        <f t="shared" si="10"/>
        <v>4.0227984820000007</v>
      </c>
      <c r="P18" s="232">
        <f t="shared" si="10"/>
        <v>3.5101900000000001</v>
      </c>
      <c r="Q18" s="310">
        <f t="shared" si="10"/>
        <v>3.6197162560000002</v>
      </c>
      <c r="R18" s="130">
        <f t="shared" si="2"/>
        <v>-3.7911547171016499E-3</v>
      </c>
    </row>
    <row r="19" spans="2:18" s="16" customFormat="1" ht="15" thickBot="1" x14ac:dyDescent="0.35">
      <c r="B19" s="543"/>
      <c r="C19" s="550" t="s">
        <v>376</v>
      </c>
      <c r="D19" s="551"/>
      <c r="E19" s="362">
        <f>E14+E18</f>
        <v>24498009.384</v>
      </c>
      <c r="F19" s="226">
        <f t="shared" ref="F19:G19" si="11">F14+F18</f>
        <v>19324030.532045081</v>
      </c>
      <c r="G19" s="226">
        <f t="shared" si="11"/>
        <v>18348283.627999999</v>
      </c>
      <c r="H19" s="226">
        <f>H14+H18</f>
        <v>18944877.482000001</v>
      </c>
      <c r="I19" s="226">
        <f>I14+I18</f>
        <v>16657459.85</v>
      </c>
      <c r="J19" s="345">
        <f>J14+J18</f>
        <v>19587105.555999998</v>
      </c>
      <c r="K19" s="235">
        <f t="shared" si="0"/>
        <v>-0.20046134161444901</v>
      </c>
      <c r="L19" s="236">
        <f>L14+L18</f>
        <v>24.498009383999999</v>
      </c>
      <c r="M19" s="237">
        <f t="shared" ref="M19:N19" si="12">M14+M18</f>
        <v>19.324030532045082</v>
      </c>
      <c r="N19" s="237">
        <f t="shared" si="12"/>
        <v>18.348283628000001</v>
      </c>
      <c r="O19" s="237">
        <f>O14+O18</f>
        <v>18.944877482000003</v>
      </c>
      <c r="P19" s="237">
        <f>P14+P18</f>
        <v>16.657459849999999</v>
      </c>
      <c r="Q19" s="237">
        <f>Q14+Q18</f>
        <v>19.587105555999997</v>
      </c>
      <c r="R19" s="235">
        <f t="shared" si="2"/>
        <v>-0.20046134161444903</v>
      </c>
    </row>
    <row r="20" spans="2:18" s="16" customFormat="1" ht="16.2" thickBot="1" x14ac:dyDescent="0.35">
      <c r="B20" s="530" t="s">
        <v>377</v>
      </c>
      <c r="C20" s="531"/>
      <c r="D20" s="532"/>
      <c r="E20" s="391">
        <f t="shared" ref="E20:I20" si="13">E11+E19</f>
        <v>40898014.568000004</v>
      </c>
      <c r="F20" s="392">
        <f t="shared" si="13"/>
        <v>32188977.673932105</v>
      </c>
      <c r="G20" s="393">
        <f t="shared" si="13"/>
        <v>31736777.216216162</v>
      </c>
      <c r="H20" s="393">
        <f t="shared" si="13"/>
        <v>32356267.108000003</v>
      </c>
      <c r="I20" s="393">
        <f t="shared" si="13"/>
        <v>27895488.976</v>
      </c>
      <c r="J20" s="394">
        <f>J11+J19</f>
        <v>29996028.221999995</v>
      </c>
      <c r="K20" s="395">
        <f t="shared" si="0"/>
        <v>-0.26656517342360408</v>
      </c>
      <c r="L20" s="257">
        <f>L11+L19</f>
        <v>40.898014568000001</v>
      </c>
      <c r="M20" s="258">
        <f t="shared" ref="M20:Q20" si="14">M11+M19</f>
        <v>32.188977673932101</v>
      </c>
      <c r="N20" s="259">
        <f t="shared" si="14"/>
        <v>31.736777216216161</v>
      </c>
      <c r="O20" s="259">
        <f t="shared" si="14"/>
        <v>32.356267108000004</v>
      </c>
      <c r="P20" s="259">
        <f t="shared" si="14"/>
        <v>27.895488975999999</v>
      </c>
      <c r="Q20" s="259">
        <f t="shared" si="14"/>
        <v>29.996028222</v>
      </c>
      <c r="R20" s="260">
        <f t="shared" si="2"/>
        <v>-0.26656517342360397</v>
      </c>
    </row>
    <row r="21" spans="2:18" ht="28.8" x14ac:dyDescent="0.3">
      <c r="B21" s="533" t="s">
        <v>43</v>
      </c>
      <c r="C21" s="64" t="s">
        <v>44</v>
      </c>
      <c r="D21" s="24" t="s">
        <v>45</v>
      </c>
      <c r="E21" s="103">
        <v>276363.02999999997</v>
      </c>
      <c r="F21" s="103">
        <v>210406</v>
      </c>
      <c r="G21" s="120">
        <v>253484</v>
      </c>
      <c r="H21" s="120">
        <v>272668</v>
      </c>
      <c r="I21" s="120">
        <v>259629.86</v>
      </c>
      <c r="J21" s="184">
        <v>260430.75</v>
      </c>
      <c r="K21" s="158">
        <f>(J21-E21)/E21</f>
        <v>-5.7649823856685795E-2</v>
      </c>
      <c r="L21" s="159">
        <f t="shared" ref="L21:Q22" si="15">E21/1000000</f>
        <v>0.27636302999999995</v>
      </c>
      <c r="M21" s="133">
        <f t="shared" si="15"/>
        <v>0.21040600000000001</v>
      </c>
      <c r="N21" s="133">
        <f t="shared" si="15"/>
        <v>0.25348399999999999</v>
      </c>
      <c r="O21" s="133">
        <f t="shared" si="15"/>
        <v>0.27266800000000002</v>
      </c>
      <c r="P21" s="298">
        <f t="shared" si="15"/>
        <v>0.25962985999999999</v>
      </c>
      <c r="Q21" s="298">
        <f t="shared" si="15"/>
        <v>0.26043074999999999</v>
      </c>
      <c r="R21" s="128">
        <f t="shared" si="2"/>
        <v>-5.7649823856685781E-2</v>
      </c>
    </row>
    <row r="22" spans="2:18" ht="15" customHeight="1" thickBot="1" x14ac:dyDescent="0.35">
      <c r="B22" s="533"/>
      <c r="C22" s="64" t="s">
        <v>47</v>
      </c>
      <c r="D22" s="24" t="s">
        <v>48</v>
      </c>
      <c r="E22" s="103">
        <v>1694607.2440990906</v>
      </c>
      <c r="F22" s="103">
        <v>2452720.06714164</v>
      </c>
      <c r="G22" s="120">
        <v>2798300.884431011</v>
      </c>
      <c r="H22" s="120">
        <v>2894631.2398493132</v>
      </c>
      <c r="I22" s="120">
        <v>3005230.7205795348</v>
      </c>
      <c r="J22" s="184">
        <v>3334925.9572124751</v>
      </c>
      <c r="K22" s="129">
        <f t="shared" si="0"/>
        <v>0.96796394493488214</v>
      </c>
      <c r="L22" s="192">
        <f t="shared" si="15"/>
        <v>1.6946072440990905</v>
      </c>
      <c r="M22" s="193">
        <f t="shared" si="15"/>
        <v>2.45272006714164</v>
      </c>
      <c r="N22" s="193">
        <f t="shared" si="15"/>
        <v>2.7983008844310109</v>
      </c>
      <c r="O22" s="193">
        <f t="shared" si="15"/>
        <v>2.8946312398493133</v>
      </c>
      <c r="P22" s="303">
        <f t="shared" si="15"/>
        <v>3.0052307205795348</v>
      </c>
      <c r="Q22" s="303">
        <f t="shared" si="15"/>
        <v>3.3349259572124752</v>
      </c>
      <c r="R22" s="158">
        <f t="shared" si="2"/>
        <v>0.96796394493488236</v>
      </c>
    </row>
    <row r="23" spans="2:18" ht="15" thickBot="1" x14ac:dyDescent="0.35">
      <c r="B23" s="538"/>
      <c r="C23" s="552" t="s">
        <v>378</v>
      </c>
      <c r="D23" s="553"/>
      <c r="E23" s="233">
        <f t="shared" ref="E23:J23" si="16">SUM(E21:E22)</f>
        <v>1970970.2740990906</v>
      </c>
      <c r="F23" s="233">
        <f t="shared" si="16"/>
        <v>2663126.06714164</v>
      </c>
      <c r="G23" s="234">
        <f t="shared" si="16"/>
        <v>3051784.884431011</v>
      </c>
      <c r="H23" s="234">
        <f t="shared" si="16"/>
        <v>3167299.2398493132</v>
      </c>
      <c r="I23" s="234">
        <f t="shared" si="16"/>
        <v>3264860.5805795346</v>
      </c>
      <c r="J23" s="239">
        <f t="shared" si="16"/>
        <v>3595356.7072124751</v>
      </c>
      <c r="K23" s="235">
        <f t="shared" si="0"/>
        <v>0.82415572393950698</v>
      </c>
      <c r="L23" s="236">
        <f t="shared" ref="L23:Q23" si="17">SUM(L21:L22)</f>
        <v>1.9709702740990904</v>
      </c>
      <c r="M23" s="237">
        <f t="shared" si="17"/>
        <v>2.6631260671416399</v>
      </c>
      <c r="N23" s="237">
        <f t="shared" si="17"/>
        <v>3.0517848844310107</v>
      </c>
      <c r="O23" s="237">
        <f t="shared" si="17"/>
        <v>3.1672992398493132</v>
      </c>
      <c r="P23" s="304">
        <f t="shared" si="17"/>
        <v>3.2648605805795348</v>
      </c>
      <c r="Q23" s="304">
        <f t="shared" si="17"/>
        <v>3.595356707212475</v>
      </c>
      <c r="R23" s="235">
        <f t="shared" si="2"/>
        <v>0.82415572393950709</v>
      </c>
    </row>
    <row r="24" spans="2:18" s="208" customFormat="1" ht="16.2" thickBot="1" x14ac:dyDescent="0.35">
      <c r="B24" s="530" t="s">
        <v>379</v>
      </c>
      <c r="C24" s="531"/>
      <c r="D24" s="532"/>
      <c r="E24" s="220">
        <f>E20+E23</f>
        <v>42868984.842099093</v>
      </c>
      <c r="F24" s="220">
        <f t="shared" ref="F24:I24" si="18">F20+F23</f>
        <v>34852103.741073743</v>
      </c>
      <c r="G24" s="220">
        <f t="shared" si="18"/>
        <v>34788562.100647174</v>
      </c>
      <c r="H24" s="220">
        <f t="shared" si="18"/>
        <v>35523566.347849317</v>
      </c>
      <c r="I24" s="220">
        <f t="shared" si="18"/>
        <v>31160349.556579534</v>
      </c>
      <c r="J24" s="220">
        <f>J20+J23</f>
        <v>33591384.929212473</v>
      </c>
      <c r="K24" s="217">
        <f t="shared" si="0"/>
        <v>-0.21641753232690591</v>
      </c>
      <c r="L24" s="282">
        <f t="shared" ref="L24:Q24" si="19">L20+L23</f>
        <v>42.868984842099088</v>
      </c>
      <c r="M24" s="282">
        <f t="shared" si="19"/>
        <v>34.852103741073741</v>
      </c>
      <c r="N24" s="282">
        <f t="shared" si="19"/>
        <v>34.788562100647169</v>
      </c>
      <c r="O24" s="282">
        <f t="shared" si="19"/>
        <v>35.523566347849318</v>
      </c>
      <c r="P24" s="282">
        <f t="shared" si="19"/>
        <v>31.160349556579533</v>
      </c>
      <c r="Q24" s="282">
        <f t="shared" si="19"/>
        <v>33.591384929212474</v>
      </c>
      <c r="R24" s="217">
        <f t="shared" si="2"/>
        <v>-0.2164175323269058</v>
      </c>
    </row>
    <row r="25" spans="2:18" ht="18.600000000000001" thickBot="1" x14ac:dyDescent="0.4">
      <c r="B25" s="5" t="s">
        <v>380</v>
      </c>
      <c r="C25" s="203"/>
      <c r="D25" s="204"/>
      <c r="E25" s="99"/>
      <c r="F25" s="99"/>
      <c r="G25" s="99"/>
      <c r="H25" s="99"/>
      <c r="I25" s="99"/>
      <c r="J25" s="327"/>
      <c r="K25" s="101"/>
      <c r="L25" s="205"/>
      <c r="M25" s="99"/>
      <c r="N25" s="206"/>
      <c r="O25" s="206"/>
      <c r="P25" s="206"/>
      <c r="Q25" s="206"/>
      <c r="R25" s="101"/>
    </row>
    <row r="26" spans="2:18" ht="14.4" customHeight="1" x14ac:dyDescent="0.3">
      <c r="B26" s="450" t="s">
        <v>51</v>
      </c>
      <c r="C26" s="8" t="s">
        <v>52</v>
      </c>
      <c r="D26" s="67" t="s">
        <v>381</v>
      </c>
      <c r="E26" s="111">
        <v>23423115.635254294</v>
      </c>
      <c r="F26" s="112">
        <v>24153366.733438</v>
      </c>
      <c r="G26" s="113">
        <v>23860678.416336697</v>
      </c>
      <c r="H26" s="120">
        <v>23219464.077139936</v>
      </c>
      <c r="I26" s="120">
        <v>19134195.716187239</v>
      </c>
      <c r="J26" s="184">
        <v>20570060.303125806</v>
      </c>
      <c r="K26" s="129">
        <f>(J26-E26)/E26</f>
        <v>-0.12180511664444563</v>
      </c>
      <c r="L26" s="136">
        <f t="shared" ref="L26:Q29" si="20">E26/1000000</f>
        <v>23.423115635254295</v>
      </c>
      <c r="M26" s="134">
        <f t="shared" si="20"/>
        <v>24.153366733437998</v>
      </c>
      <c r="N26" s="134">
        <f t="shared" si="20"/>
        <v>23.860678416336697</v>
      </c>
      <c r="O26" s="134">
        <f t="shared" si="20"/>
        <v>23.219464077139936</v>
      </c>
      <c r="P26" s="299">
        <f t="shared" si="20"/>
        <v>19.134195716187239</v>
      </c>
      <c r="Q26" s="299">
        <f t="shared" si="20"/>
        <v>20.570060303125807</v>
      </c>
      <c r="R26" s="128">
        <f>(Q26-L26)/L26</f>
        <v>-0.12180511664444564</v>
      </c>
    </row>
    <row r="27" spans="2:18" ht="14.4" customHeight="1" x14ac:dyDescent="0.3">
      <c r="B27" s="451"/>
      <c r="C27" s="22" t="s">
        <v>55</v>
      </c>
      <c r="D27" s="63" t="s">
        <v>56</v>
      </c>
      <c r="E27" s="147">
        <v>2383016.1540798815</v>
      </c>
      <c r="F27" s="109">
        <v>1850943.6797899371</v>
      </c>
      <c r="G27" s="110">
        <v>1730426.7342130542</v>
      </c>
      <c r="H27" s="116">
        <v>1805776.1208164899</v>
      </c>
      <c r="I27" s="116">
        <v>1867246.4710345573</v>
      </c>
      <c r="J27" s="110">
        <v>1915086.2106945298</v>
      </c>
      <c r="K27" s="129">
        <f>(J27-E27)/E27</f>
        <v>-0.19636037405127305</v>
      </c>
      <c r="L27" s="136">
        <f t="shared" si="20"/>
        <v>2.3830161540798813</v>
      </c>
      <c r="M27" s="134">
        <f t="shared" si="20"/>
        <v>1.850943679789937</v>
      </c>
      <c r="N27" s="134">
        <f t="shared" si="20"/>
        <v>1.7304267342130542</v>
      </c>
      <c r="O27" s="134">
        <f t="shared" si="20"/>
        <v>1.80577612081649</v>
      </c>
      <c r="P27" s="299">
        <f t="shared" si="20"/>
        <v>1.8672464710345573</v>
      </c>
      <c r="Q27" s="299">
        <f t="shared" si="20"/>
        <v>1.9150862106945299</v>
      </c>
      <c r="R27" s="129">
        <f>(Q27-L27)/L27</f>
        <v>-0.19636037405127296</v>
      </c>
    </row>
    <row r="28" spans="2:18" ht="14.4" customHeight="1" x14ac:dyDescent="0.3">
      <c r="B28" s="451"/>
      <c r="C28" s="9" t="s">
        <v>59</v>
      </c>
      <c r="D28" s="25" t="s">
        <v>60</v>
      </c>
      <c r="E28" s="104">
        <v>3210981.0693033254</v>
      </c>
      <c r="F28" s="105">
        <v>2079662.0816857412</v>
      </c>
      <c r="G28" s="106">
        <v>1899838.5715764842</v>
      </c>
      <c r="H28" s="115">
        <v>2002397.6808759801</v>
      </c>
      <c r="I28" s="115">
        <v>1549238.2712558173</v>
      </c>
      <c r="J28" s="106">
        <v>2726905.630610642</v>
      </c>
      <c r="K28" s="129">
        <f>(J28-E28)/E28</f>
        <v>-0.15075624186028336</v>
      </c>
      <c r="L28" s="137">
        <f t="shared" si="20"/>
        <v>3.2109810693033252</v>
      </c>
      <c r="M28" s="134">
        <f t="shared" si="20"/>
        <v>2.0796620816857412</v>
      </c>
      <c r="N28" s="134">
        <f t="shared" si="20"/>
        <v>1.8998385715764843</v>
      </c>
      <c r="O28" s="134">
        <f t="shared" si="20"/>
        <v>2.0023976808759802</v>
      </c>
      <c r="P28" s="299">
        <f t="shared" si="20"/>
        <v>1.5492382712558173</v>
      </c>
      <c r="Q28" s="299">
        <f t="shared" si="20"/>
        <v>2.7269056306106418</v>
      </c>
      <c r="R28" s="129">
        <f>(Q28-L28)/L28</f>
        <v>-0.15075624186028336</v>
      </c>
    </row>
    <row r="29" spans="2:18" ht="15" customHeight="1" thickBot="1" x14ac:dyDescent="0.35">
      <c r="B29" s="451"/>
      <c r="C29" s="22" t="s">
        <v>64</v>
      </c>
      <c r="D29" s="63" t="s">
        <v>65</v>
      </c>
      <c r="E29" s="142">
        <v>0</v>
      </c>
      <c r="F29" s="109">
        <v>31455</v>
      </c>
      <c r="G29" s="110">
        <v>34275</v>
      </c>
      <c r="H29" s="116">
        <v>37773</v>
      </c>
      <c r="I29" s="116">
        <v>33600</v>
      </c>
      <c r="J29" s="110">
        <v>35760</v>
      </c>
      <c r="K29" s="129" t="e">
        <f>(J29-E29)/E29</f>
        <v>#DIV/0!</v>
      </c>
      <c r="L29" s="137">
        <f t="shared" si="20"/>
        <v>0</v>
      </c>
      <c r="M29" s="134">
        <f t="shared" si="20"/>
        <v>3.1454999999999997E-2</v>
      </c>
      <c r="N29" s="134">
        <f t="shared" si="20"/>
        <v>3.4275E-2</v>
      </c>
      <c r="O29" s="134">
        <f t="shared" si="20"/>
        <v>3.7773000000000001E-2</v>
      </c>
      <c r="P29" s="299">
        <f t="shared" si="20"/>
        <v>3.3599999999999998E-2</v>
      </c>
      <c r="Q29" s="299">
        <f t="shared" si="20"/>
        <v>3.576E-2</v>
      </c>
      <c r="R29" s="139" t="e">
        <f>(Q29-L29)/L29</f>
        <v>#DIV/0!</v>
      </c>
    </row>
    <row r="30" spans="2:18" s="208" customFormat="1" ht="16.2" thickBot="1" x14ac:dyDescent="0.35">
      <c r="B30" s="530" t="s">
        <v>382</v>
      </c>
      <c r="C30" s="531"/>
      <c r="D30" s="532"/>
      <c r="E30" s="221">
        <f t="shared" ref="E30:J30" si="21">SUM(E26:E29)</f>
        <v>29017112.858637501</v>
      </c>
      <c r="F30" s="214">
        <f t="shared" si="21"/>
        <v>28115427.494913679</v>
      </c>
      <c r="G30" s="215">
        <f t="shared" si="21"/>
        <v>27525218.722126234</v>
      </c>
      <c r="H30" s="220">
        <f t="shared" si="21"/>
        <v>27065410.878832407</v>
      </c>
      <c r="I30" s="220">
        <f t="shared" si="21"/>
        <v>22584280.458477613</v>
      </c>
      <c r="J30" s="215">
        <f t="shared" si="21"/>
        <v>25247812.144430976</v>
      </c>
      <c r="K30" s="217">
        <f>(J30-E30)/E30</f>
        <v>-0.12989923334445452</v>
      </c>
      <c r="L30" s="218">
        <f t="shared" ref="L30:Q30" si="22">SUM(L26:L29)</f>
        <v>29.017112858637503</v>
      </c>
      <c r="M30" s="219">
        <f t="shared" si="22"/>
        <v>28.115427494913675</v>
      </c>
      <c r="N30" s="219">
        <f t="shared" si="22"/>
        <v>27.525218722126237</v>
      </c>
      <c r="O30" s="219">
        <f t="shared" si="22"/>
        <v>27.065410878832406</v>
      </c>
      <c r="P30" s="305">
        <f t="shared" si="22"/>
        <v>22.584280458477615</v>
      </c>
      <c r="Q30" s="305">
        <f t="shared" si="22"/>
        <v>25.247812144430977</v>
      </c>
      <c r="R30" s="217">
        <f>(Q30-L30)/L30</f>
        <v>-0.12989923334445458</v>
      </c>
    </row>
    <row r="31" spans="2:18" ht="18.600000000000001" thickBot="1" x14ac:dyDescent="0.4">
      <c r="B31" s="5" t="s">
        <v>68</v>
      </c>
      <c r="C31" s="6"/>
      <c r="D31" s="7"/>
      <c r="E31" s="71"/>
      <c r="F31" s="59"/>
      <c r="G31" s="59"/>
      <c r="H31" s="59"/>
      <c r="I31" s="59"/>
      <c r="J31" s="164"/>
      <c r="K31" s="61"/>
      <c r="L31" s="161"/>
      <c r="M31" s="59"/>
      <c r="N31" s="60"/>
      <c r="O31" s="60"/>
      <c r="P31" s="60"/>
      <c r="Q31" s="60"/>
      <c r="R31" s="61"/>
    </row>
    <row r="32" spans="2:18" x14ac:dyDescent="0.3">
      <c r="B32" s="556" t="s">
        <v>69</v>
      </c>
      <c r="C32" s="69" t="s">
        <v>70</v>
      </c>
      <c r="D32" s="70" t="s">
        <v>71</v>
      </c>
      <c r="E32" s="112">
        <v>1261626.8999999999</v>
      </c>
      <c r="F32" s="112">
        <v>1134336</v>
      </c>
      <c r="G32" s="114">
        <v>1158534.2</v>
      </c>
      <c r="H32" s="114">
        <v>1090070.3999999999</v>
      </c>
      <c r="I32" s="114">
        <v>1225080.7</v>
      </c>
      <c r="J32" s="113">
        <v>1113969.8999999999</v>
      </c>
      <c r="K32" s="129">
        <f t="shared" ref="K32:K39" si="23">(J32-E32)/E32</f>
        <v>-0.11703697820647294</v>
      </c>
      <c r="L32" s="159">
        <f t="shared" ref="L32:Q33" si="24">E32/1000000</f>
        <v>1.2616269</v>
      </c>
      <c r="M32" s="133">
        <f t="shared" si="24"/>
        <v>1.134336</v>
      </c>
      <c r="N32" s="133">
        <f t="shared" si="24"/>
        <v>1.1585341999999998</v>
      </c>
      <c r="O32" s="133">
        <f t="shared" si="24"/>
        <v>1.0900703999999999</v>
      </c>
      <c r="P32" s="298">
        <f t="shared" si="24"/>
        <v>1.2250806999999999</v>
      </c>
      <c r="Q32" s="298">
        <f t="shared" si="24"/>
        <v>1.1139698999999998</v>
      </c>
      <c r="R32" s="128">
        <f t="shared" ref="R32:R39" si="25">(Q32-L32)/L32</f>
        <v>-0.11703697820647305</v>
      </c>
    </row>
    <row r="33" spans="2:18" ht="29.4" thickBot="1" x14ac:dyDescent="0.35">
      <c r="B33" s="453"/>
      <c r="C33" s="197" t="s">
        <v>77</v>
      </c>
      <c r="D33" s="198" t="s">
        <v>78</v>
      </c>
      <c r="E33" s="107">
        <v>689548.90999999992</v>
      </c>
      <c r="F33" s="107">
        <v>592245.69999999995</v>
      </c>
      <c r="G33" s="138">
        <v>579288.6</v>
      </c>
      <c r="H33" s="138">
        <v>644207.4</v>
      </c>
      <c r="I33" s="138">
        <v>603788</v>
      </c>
      <c r="J33" s="108">
        <v>586928.10000000009</v>
      </c>
      <c r="K33" s="129">
        <f t="shared" si="23"/>
        <v>-0.14882310523846645</v>
      </c>
      <c r="L33" s="160">
        <f t="shared" si="24"/>
        <v>0.68954890999999996</v>
      </c>
      <c r="M33" s="135">
        <f t="shared" si="24"/>
        <v>0.59224569999999999</v>
      </c>
      <c r="N33" s="135">
        <f t="shared" si="24"/>
        <v>0.57928859999999993</v>
      </c>
      <c r="O33" s="135">
        <f t="shared" si="24"/>
        <v>0.64420739999999999</v>
      </c>
      <c r="P33" s="302">
        <f t="shared" si="24"/>
        <v>0.60378799999999999</v>
      </c>
      <c r="Q33" s="302">
        <f t="shared" si="24"/>
        <v>0.58692810000000006</v>
      </c>
      <c r="R33" s="196">
        <f t="shared" si="25"/>
        <v>-0.14882310523846656</v>
      </c>
    </row>
    <row r="34" spans="2:18" s="16" customFormat="1" ht="15" thickBot="1" x14ac:dyDescent="0.35">
      <c r="B34" s="557"/>
      <c r="C34" s="561" t="s">
        <v>383</v>
      </c>
      <c r="D34" s="549"/>
      <c r="E34" s="238">
        <f t="shared" ref="E34:J34" si="26">SUM(E31:E33)</f>
        <v>1951175.8099999998</v>
      </c>
      <c r="F34" s="239">
        <f t="shared" si="26"/>
        <v>1726581.7</v>
      </c>
      <c r="G34" s="240">
        <f t="shared" si="26"/>
        <v>1737822.7999999998</v>
      </c>
      <c r="H34" s="239">
        <f t="shared" si="26"/>
        <v>1734277.7999999998</v>
      </c>
      <c r="I34" s="240">
        <f t="shared" si="26"/>
        <v>1828868.7</v>
      </c>
      <c r="J34" s="239">
        <f t="shared" si="26"/>
        <v>1700898</v>
      </c>
      <c r="K34" s="235">
        <f t="shared" si="23"/>
        <v>-0.12827025054190266</v>
      </c>
      <c r="L34" s="241">
        <f t="shared" ref="L34:Q34" si="27">SUM(L31:L33)</f>
        <v>1.9511758100000001</v>
      </c>
      <c r="M34" s="242">
        <f t="shared" si="27"/>
        <v>1.7265817000000001</v>
      </c>
      <c r="N34" s="243">
        <f t="shared" si="27"/>
        <v>1.7378227999999998</v>
      </c>
      <c r="O34" s="242">
        <f t="shared" si="27"/>
        <v>1.7342777999999999</v>
      </c>
      <c r="P34" s="243">
        <f t="shared" si="27"/>
        <v>1.8288686999999999</v>
      </c>
      <c r="Q34" s="311">
        <f t="shared" si="27"/>
        <v>1.700898</v>
      </c>
      <c r="R34" s="235">
        <f t="shared" si="25"/>
        <v>-0.12827025054190275</v>
      </c>
    </row>
    <row r="35" spans="2:18" ht="14.4" customHeight="1" x14ac:dyDescent="0.3">
      <c r="B35" s="450" t="s">
        <v>80</v>
      </c>
      <c r="C35" s="23" t="s">
        <v>81</v>
      </c>
      <c r="D35" s="24" t="s">
        <v>82</v>
      </c>
      <c r="E35" s="112">
        <v>39635.46</v>
      </c>
      <c r="F35" s="112">
        <v>37148.439999999995</v>
      </c>
      <c r="G35" s="114">
        <v>37639.339999999997</v>
      </c>
      <c r="H35" s="120">
        <v>37364.21</v>
      </c>
      <c r="I35" s="120">
        <v>42973</v>
      </c>
      <c r="J35" s="184">
        <v>45916.039999999994</v>
      </c>
      <c r="K35" s="129">
        <f t="shared" si="23"/>
        <v>0.15845861256561661</v>
      </c>
      <c r="L35" s="136">
        <f t="shared" ref="L35:Q37" si="28">E35/1000000</f>
        <v>3.9635459999999997E-2</v>
      </c>
      <c r="M35" s="134">
        <f t="shared" si="28"/>
        <v>3.7148439999999998E-2</v>
      </c>
      <c r="N35" s="134">
        <f t="shared" si="28"/>
        <v>3.7639339999999993E-2</v>
      </c>
      <c r="O35" s="134">
        <f t="shared" si="28"/>
        <v>3.7364210000000002E-2</v>
      </c>
      <c r="P35" s="299">
        <f t="shared" si="28"/>
        <v>4.2972999999999997E-2</v>
      </c>
      <c r="Q35" s="299">
        <f t="shared" si="28"/>
        <v>4.5916039999999991E-2</v>
      </c>
      <c r="R35" s="162">
        <f t="shared" si="25"/>
        <v>0.15845861256561661</v>
      </c>
    </row>
    <row r="36" spans="2:18" ht="28.8" x14ac:dyDescent="0.3">
      <c r="B36" s="451"/>
      <c r="C36" s="10" t="s">
        <v>84</v>
      </c>
      <c r="D36" s="25" t="s">
        <v>85</v>
      </c>
      <c r="E36" s="105">
        <v>10277.066000000001</v>
      </c>
      <c r="F36" s="105">
        <v>12761.032000000001</v>
      </c>
      <c r="G36" s="115">
        <v>13024.517</v>
      </c>
      <c r="H36" s="115">
        <v>13626.231</v>
      </c>
      <c r="I36" s="115">
        <v>12281</v>
      </c>
      <c r="J36" s="106">
        <v>12723.252</v>
      </c>
      <c r="K36" s="129">
        <f t="shared" si="23"/>
        <v>0.23802377059756155</v>
      </c>
      <c r="L36" s="136">
        <f t="shared" si="28"/>
        <v>1.0277066000000001E-2</v>
      </c>
      <c r="M36" s="134">
        <f t="shared" si="28"/>
        <v>1.2761032E-2</v>
      </c>
      <c r="N36" s="134">
        <f t="shared" si="28"/>
        <v>1.3024516999999999E-2</v>
      </c>
      <c r="O36" s="134">
        <f t="shared" si="28"/>
        <v>1.3626230999999999E-2</v>
      </c>
      <c r="P36" s="299">
        <f t="shared" si="28"/>
        <v>1.2281E-2</v>
      </c>
      <c r="Q36" s="299">
        <f t="shared" si="28"/>
        <v>1.2723252000000001E-2</v>
      </c>
      <c r="R36" s="129">
        <f t="shared" si="25"/>
        <v>0.23802377059756152</v>
      </c>
    </row>
    <row r="37" spans="2:18" ht="29.4" thickBot="1" x14ac:dyDescent="0.35">
      <c r="B37" s="451"/>
      <c r="C37" s="62" t="s">
        <v>87</v>
      </c>
      <c r="D37" s="63" t="s">
        <v>88</v>
      </c>
      <c r="E37" s="109">
        <v>10403.959999999999</v>
      </c>
      <c r="F37" s="109">
        <v>7145.8580000000002</v>
      </c>
      <c r="G37" s="116">
        <v>5891.0889999999999</v>
      </c>
      <c r="H37" s="116">
        <v>6308.9429999999993</v>
      </c>
      <c r="I37" s="116">
        <v>5177</v>
      </c>
      <c r="J37" s="110">
        <v>5270.1974000000009</v>
      </c>
      <c r="K37" s="129">
        <f t="shared" si="23"/>
        <v>-0.49344313126924733</v>
      </c>
      <c r="L37" s="190">
        <f t="shared" si="28"/>
        <v>1.0403959999999999E-2</v>
      </c>
      <c r="M37" s="191">
        <f t="shared" si="28"/>
        <v>7.1458580000000006E-3</v>
      </c>
      <c r="N37" s="191">
        <f t="shared" si="28"/>
        <v>5.8910889999999995E-3</v>
      </c>
      <c r="O37" s="191">
        <f t="shared" si="28"/>
        <v>6.3089429999999991E-3</v>
      </c>
      <c r="P37" s="300">
        <f t="shared" si="28"/>
        <v>5.1770000000000002E-3</v>
      </c>
      <c r="Q37" s="300">
        <f t="shared" si="28"/>
        <v>5.2701974000000009E-3</v>
      </c>
      <c r="R37" s="185">
        <f t="shared" si="25"/>
        <v>-0.49344313126924733</v>
      </c>
    </row>
    <row r="38" spans="2:18" s="16" customFormat="1" ht="15" customHeight="1" thickBot="1" x14ac:dyDescent="0.35">
      <c r="B38" s="533"/>
      <c r="C38" s="561" t="s">
        <v>384</v>
      </c>
      <c r="D38" s="549"/>
      <c r="E38" s="238">
        <f t="shared" ref="E38:J38" si="29">SUM(E35:E37)</f>
        <v>60316.485999999997</v>
      </c>
      <c r="F38" s="239">
        <f t="shared" si="29"/>
        <v>57055.329999999994</v>
      </c>
      <c r="G38" s="240">
        <f t="shared" si="29"/>
        <v>56554.945999999996</v>
      </c>
      <c r="H38" s="239">
        <f t="shared" si="29"/>
        <v>57299.383999999998</v>
      </c>
      <c r="I38" s="240">
        <f t="shared" si="29"/>
        <v>60431</v>
      </c>
      <c r="J38" s="239">
        <f t="shared" si="29"/>
        <v>63909.489399999991</v>
      </c>
      <c r="K38" s="235">
        <f t="shared" si="23"/>
        <v>5.9569176493471356E-2</v>
      </c>
      <c r="L38" s="241">
        <f t="shared" ref="L38:Q38" si="30">SUM(L35:L37)</f>
        <v>6.0316485999999996E-2</v>
      </c>
      <c r="M38" s="242">
        <f t="shared" si="30"/>
        <v>5.7055329999999994E-2</v>
      </c>
      <c r="N38" s="243">
        <f t="shared" si="30"/>
        <v>5.6554945999999995E-2</v>
      </c>
      <c r="O38" s="242">
        <f t="shared" si="30"/>
        <v>5.7299383999999995E-2</v>
      </c>
      <c r="P38" s="243">
        <f t="shared" si="30"/>
        <v>6.0430999999999999E-2</v>
      </c>
      <c r="Q38" s="242">
        <f t="shared" si="30"/>
        <v>6.3909489399999991E-2</v>
      </c>
      <c r="R38" s="235">
        <f t="shared" si="25"/>
        <v>5.956917649347139E-2</v>
      </c>
    </row>
    <row r="39" spans="2:18" s="208" customFormat="1" ht="15.9" customHeight="1" thickBot="1" x14ac:dyDescent="0.35">
      <c r="B39" s="527" t="s">
        <v>385</v>
      </c>
      <c r="C39" s="528"/>
      <c r="D39" s="529"/>
      <c r="E39" s="214">
        <f>E34+E38</f>
        <v>2011492.2959999999</v>
      </c>
      <c r="F39" s="214">
        <f t="shared" ref="F39:I39" si="31">F34+F38</f>
        <v>1783637.03</v>
      </c>
      <c r="G39" s="214">
        <f t="shared" si="31"/>
        <v>1794377.7459999998</v>
      </c>
      <c r="H39" s="214">
        <f t="shared" si="31"/>
        <v>1791577.1839999999</v>
      </c>
      <c r="I39" s="216">
        <f t="shared" si="31"/>
        <v>1889299.7</v>
      </c>
      <c r="J39" s="215">
        <f t="shared" ref="J39" si="32">J34+J38</f>
        <v>1764807.4894000001</v>
      </c>
      <c r="K39" s="217">
        <f t="shared" si="23"/>
        <v>-0.12263770887442653</v>
      </c>
      <c r="L39" s="244">
        <f>L34+L38</f>
        <v>2.0114922960000001</v>
      </c>
      <c r="M39" s="244">
        <f t="shared" ref="M39" si="33">M34+M38</f>
        <v>1.7836370300000002</v>
      </c>
      <c r="N39" s="244">
        <f t="shared" ref="N39" si="34">N34+N38</f>
        <v>1.7943777459999999</v>
      </c>
      <c r="O39" s="244">
        <f t="shared" ref="O39" si="35">O34+O38</f>
        <v>1.7915771839999999</v>
      </c>
      <c r="P39" s="306">
        <f t="shared" ref="P39:Q39" si="36">P34+P38</f>
        <v>1.8892996999999998</v>
      </c>
      <c r="Q39" s="312">
        <f t="shared" si="36"/>
        <v>1.7648074894000001</v>
      </c>
      <c r="R39" s="217">
        <f t="shared" si="25"/>
        <v>-0.12263770887442664</v>
      </c>
    </row>
    <row r="40" spans="2:18" ht="18.600000000000001" thickBot="1" x14ac:dyDescent="0.4">
      <c r="B40" s="55" t="s">
        <v>386</v>
      </c>
      <c r="C40" s="6"/>
      <c r="D40" s="117"/>
      <c r="E40" s="5"/>
      <c r="F40" s="59"/>
      <c r="G40" s="59"/>
      <c r="H40" s="59"/>
      <c r="I40" s="59"/>
      <c r="J40" s="164"/>
      <c r="K40" s="61"/>
      <c r="L40" s="5"/>
      <c r="M40" s="59"/>
      <c r="N40" s="164"/>
      <c r="O40" s="59"/>
      <c r="P40" s="60"/>
      <c r="Q40" s="60"/>
      <c r="R40" s="163"/>
    </row>
    <row r="41" spans="2:18" ht="17.25" customHeight="1" x14ac:dyDescent="0.3">
      <c r="B41" s="450" t="s">
        <v>91</v>
      </c>
      <c r="C41" s="504" t="s">
        <v>92</v>
      </c>
      <c r="D41" s="199" t="s">
        <v>93</v>
      </c>
      <c r="E41" s="81">
        <v>280083.52744486032</v>
      </c>
      <c r="F41" s="200">
        <v>242568.08866378118</v>
      </c>
      <c r="G41" s="140">
        <v>206902.01137208822</v>
      </c>
      <c r="H41" s="201">
        <v>177781.44690379233</v>
      </c>
      <c r="I41" s="284">
        <v>222377.22558631728</v>
      </c>
      <c r="J41" s="140">
        <v>191483.429</v>
      </c>
      <c r="K41" s="129">
        <f t="shared" ref="K41:K56" si="37">(J41-E41)/E41</f>
        <v>-0.31633455652725917</v>
      </c>
      <c r="L41" s="159">
        <f t="shared" ref="L41:Q43" si="38">E41/1000000</f>
        <v>0.28008352744486031</v>
      </c>
      <c r="M41" s="133">
        <f t="shared" si="38"/>
        <v>0.24256808866378118</v>
      </c>
      <c r="N41" s="133">
        <f t="shared" si="38"/>
        <v>0.20690201137208822</v>
      </c>
      <c r="O41" s="133">
        <f t="shared" si="38"/>
        <v>0.17778144690379233</v>
      </c>
      <c r="P41" s="298">
        <f t="shared" si="38"/>
        <v>0.22237722558631728</v>
      </c>
      <c r="Q41" s="298">
        <f t="shared" si="38"/>
        <v>0.19148342900000001</v>
      </c>
      <c r="R41" s="162">
        <f t="shared" ref="R41:R57" si="39">(Q41-L41)/L41</f>
        <v>-0.31633455652725917</v>
      </c>
    </row>
    <row r="42" spans="2:18" x14ac:dyDescent="0.3">
      <c r="B42" s="451"/>
      <c r="C42" s="454"/>
      <c r="D42" s="88" t="s">
        <v>387</v>
      </c>
      <c r="E42" s="75">
        <v>104803.26608430593</v>
      </c>
      <c r="F42" s="118">
        <v>72004.861595396156</v>
      </c>
      <c r="G42" s="141">
        <v>60361.790287962605</v>
      </c>
      <c r="H42" s="151">
        <v>49706.181901113283</v>
      </c>
      <c r="I42" s="285">
        <v>101144.91784774822</v>
      </c>
      <c r="J42" s="141">
        <v>77091.245999999999</v>
      </c>
      <c r="K42" s="129">
        <f t="shared" si="37"/>
        <v>-0.26441943194798723</v>
      </c>
      <c r="L42" s="136">
        <f t="shared" si="38"/>
        <v>0.10480326608430593</v>
      </c>
      <c r="M42" s="134">
        <f t="shared" si="38"/>
        <v>7.2004861595396152E-2</v>
      </c>
      <c r="N42" s="134">
        <f t="shared" si="38"/>
        <v>6.0361790287962604E-2</v>
      </c>
      <c r="O42" s="134">
        <f t="shared" si="38"/>
        <v>4.9706181901113283E-2</v>
      </c>
      <c r="P42" s="299">
        <f t="shared" si="38"/>
        <v>0.10114491784774822</v>
      </c>
      <c r="Q42" s="299">
        <f t="shared" si="38"/>
        <v>7.7091246000000002E-2</v>
      </c>
      <c r="R42" s="129">
        <f t="shared" si="39"/>
        <v>-0.26441943194798723</v>
      </c>
    </row>
    <row r="43" spans="2:18" ht="15" thickBot="1" x14ac:dyDescent="0.35">
      <c r="B43" s="451"/>
      <c r="C43" s="454"/>
      <c r="D43" s="87" t="s">
        <v>388</v>
      </c>
      <c r="E43" s="76">
        <v>168783.93444522063</v>
      </c>
      <c r="F43" s="119">
        <v>221376.31712558196</v>
      </c>
      <c r="G43" s="207">
        <v>207613.50093373249</v>
      </c>
      <c r="H43" s="152">
        <v>208892.63601716436</v>
      </c>
      <c r="I43" s="286">
        <v>190384.78405761087</v>
      </c>
      <c r="J43" s="207">
        <v>144869.65900000001</v>
      </c>
      <c r="K43" s="189">
        <f t="shared" si="37"/>
        <v>-0.14168573285025576</v>
      </c>
      <c r="L43" s="190">
        <f t="shared" si="38"/>
        <v>0.16878393444522063</v>
      </c>
      <c r="M43" s="191">
        <f t="shared" si="38"/>
        <v>0.22137631712558195</v>
      </c>
      <c r="N43" s="191">
        <f t="shared" si="38"/>
        <v>0.20761350093373249</v>
      </c>
      <c r="O43" s="191">
        <f t="shared" si="38"/>
        <v>0.20889263601716437</v>
      </c>
      <c r="P43" s="300">
        <f t="shared" si="38"/>
        <v>0.19038478405761086</v>
      </c>
      <c r="Q43" s="300">
        <f t="shared" si="38"/>
        <v>0.14486965900000001</v>
      </c>
      <c r="R43" s="185">
        <f t="shared" si="39"/>
        <v>-0.14168573285025582</v>
      </c>
    </row>
    <row r="44" spans="2:18" s="208" customFormat="1" ht="16.2" thickBot="1" x14ac:dyDescent="0.35">
      <c r="B44" s="538"/>
      <c r="C44" s="554" t="s">
        <v>389</v>
      </c>
      <c r="D44" s="555"/>
      <c r="E44" s="380">
        <f t="shared" ref="E44:J44" si="40">SUM(E41:E43)</f>
        <v>553670.72797438689</v>
      </c>
      <c r="F44" s="371">
        <f t="shared" si="40"/>
        <v>535949.26738475938</v>
      </c>
      <c r="G44" s="372">
        <f t="shared" si="40"/>
        <v>474877.3025937833</v>
      </c>
      <c r="H44" s="373">
        <f t="shared" si="40"/>
        <v>436380.26482206996</v>
      </c>
      <c r="I44" s="374">
        <f t="shared" si="40"/>
        <v>513906.92749167641</v>
      </c>
      <c r="J44" s="374">
        <f t="shared" si="40"/>
        <v>413444.33400000003</v>
      </c>
      <c r="K44" s="375">
        <f t="shared" si="37"/>
        <v>-0.25326676468414239</v>
      </c>
      <c r="L44" s="376">
        <f t="shared" ref="L44:Q44" si="41">SUM(L41:L43)</f>
        <v>0.55367072797438688</v>
      </c>
      <c r="M44" s="377">
        <f t="shared" si="41"/>
        <v>0.53594926738475923</v>
      </c>
      <c r="N44" s="377">
        <f t="shared" si="41"/>
        <v>0.4748773025937833</v>
      </c>
      <c r="O44" s="377">
        <f t="shared" si="41"/>
        <v>0.43638026482206999</v>
      </c>
      <c r="P44" s="378">
        <f t="shared" si="41"/>
        <v>0.51390692749167632</v>
      </c>
      <c r="Q44" s="378">
        <f t="shared" si="41"/>
        <v>0.41344433400000002</v>
      </c>
      <c r="R44" s="379">
        <f t="shared" si="39"/>
        <v>-0.25326676468414239</v>
      </c>
    </row>
    <row r="45" spans="2:18" ht="14.4" customHeight="1" x14ac:dyDescent="0.3">
      <c r="B45" s="558" t="s">
        <v>390</v>
      </c>
      <c r="C45" s="534" t="s">
        <v>391</v>
      </c>
      <c r="D45" s="65" t="s">
        <v>113</v>
      </c>
      <c r="E45" s="182">
        <v>389517</v>
      </c>
      <c r="F45" s="184">
        <v>235195</v>
      </c>
      <c r="G45" s="120">
        <v>235195</v>
      </c>
      <c r="H45" s="184">
        <v>159903</v>
      </c>
      <c r="I45" s="184">
        <v>159903</v>
      </c>
      <c r="J45" s="184">
        <v>159903</v>
      </c>
      <c r="K45" s="158">
        <f t="shared" si="37"/>
        <v>-0.58948389929065992</v>
      </c>
      <c r="L45" s="192">
        <f t="shared" ref="L45:Q47" si="42">E45/1000000</f>
        <v>0.389517</v>
      </c>
      <c r="M45" s="193">
        <f t="shared" si="42"/>
        <v>0.23519499999999999</v>
      </c>
      <c r="N45" s="193">
        <f t="shared" si="42"/>
        <v>0.23519499999999999</v>
      </c>
      <c r="O45" s="193">
        <f t="shared" si="42"/>
        <v>0.15990299999999999</v>
      </c>
      <c r="P45" s="303">
        <f t="shared" si="42"/>
        <v>0.15990299999999999</v>
      </c>
      <c r="Q45" s="303">
        <f t="shared" si="42"/>
        <v>0.15990299999999999</v>
      </c>
      <c r="R45" s="158">
        <f t="shared" si="39"/>
        <v>-0.58948389929066003</v>
      </c>
    </row>
    <row r="46" spans="2:18" x14ac:dyDescent="0.3">
      <c r="B46" s="533"/>
      <c r="C46" s="534"/>
      <c r="D46" s="63" t="s">
        <v>115</v>
      </c>
      <c r="E46" s="181">
        <v>102683</v>
      </c>
      <c r="F46" s="106">
        <v>69652</v>
      </c>
      <c r="G46" s="115">
        <v>69652</v>
      </c>
      <c r="H46" s="106">
        <v>96462</v>
      </c>
      <c r="I46" s="106">
        <v>96462</v>
      </c>
      <c r="J46" s="106">
        <v>96462</v>
      </c>
      <c r="K46" s="129">
        <f t="shared" si="37"/>
        <v>-6.0584517398206132E-2</v>
      </c>
      <c r="L46" s="136">
        <f t="shared" si="42"/>
        <v>0.102683</v>
      </c>
      <c r="M46" s="134">
        <f t="shared" si="42"/>
        <v>6.9652000000000006E-2</v>
      </c>
      <c r="N46" s="134">
        <f t="shared" si="42"/>
        <v>6.9652000000000006E-2</v>
      </c>
      <c r="O46" s="134">
        <f t="shared" si="42"/>
        <v>9.6462000000000006E-2</v>
      </c>
      <c r="P46" s="299">
        <f t="shared" si="42"/>
        <v>9.6462000000000006E-2</v>
      </c>
      <c r="Q46" s="299">
        <f t="shared" si="42"/>
        <v>9.6462000000000006E-2</v>
      </c>
      <c r="R46" s="129">
        <f t="shared" si="39"/>
        <v>-6.0584517398206035E-2</v>
      </c>
    </row>
    <row r="47" spans="2:18" ht="15" customHeight="1" thickBot="1" x14ac:dyDescent="0.35">
      <c r="B47" s="533"/>
      <c r="C47" s="534"/>
      <c r="D47" s="63" t="s">
        <v>117</v>
      </c>
      <c r="E47" s="181">
        <v>704906.01566007035</v>
      </c>
      <c r="F47" s="110">
        <v>298415</v>
      </c>
      <c r="G47" s="110">
        <v>298415</v>
      </c>
      <c r="H47" s="110">
        <v>298415</v>
      </c>
      <c r="I47" s="110">
        <v>298415</v>
      </c>
      <c r="J47" s="110">
        <v>298415</v>
      </c>
      <c r="K47" s="129">
        <f t="shared" si="37"/>
        <v>-0.57665987611048297</v>
      </c>
      <c r="L47" s="190">
        <f t="shared" si="42"/>
        <v>0.70490601566007038</v>
      </c>
      <c r="M47" s="191">
        <f t="shared" si="42"/>
        <v>0.29841499999999999</v>
      </c>
      <c r="N47" s="191">
        <f t="shared" si="42"/>
        <v>0.29841499999999999</v>
      </c>
      <c r="O47" s="191">
        <f t="shared" si="42"/>
        <v>0.29841499999999999</v>
      </c>
      <c r="P47" s="300">
        <f t="shared" si="42"/>
        <v>0.29841499999999999</v>
      </c>
      <c r="Q47" s="300">
        <f t="shared" si="42"/>
        <v>0.29841499999999999</v>
      </c>
      <c r="R47" s="189">
        <f t="shared" si="39"/>
        <v>-0.57665987611048308</v>
      </c>
    </row>
    <row r="48" spans="2:18" ht="14.4" customHeight="1" thickBot="1" x14ac:dyDescent="0.35">
      <c r="B48" s="533"/>
      <c r="C48" s="535"/>
      <c r="D48" s="213" t="s">
        <v>392</v>
      </c>
      <c r="E48" s="245">
        <f>SUM(E45:E47)</f>
        <v>1197106.0156600703</v>
      </c>
      <c r="F48" s="223">
        <f t="shared" ref="F48:J48" si="43">SUM(F45:F47)</f>
        <v>603262</v>
      </c>
      <c r="G48" s="246">
        <f t="shared" si="43"/>
        <v>603262</v>
      </c>
      <c r="H48" s="223">
        <f t="shared" si="43"/>
        <v>554780</v>
      </c>
      <c r="I48" s="246">
        <f t="shared" si="43"/>
        <v>554780</v>
      </c>
      <c r="J48" s="246">
        <f t="shared" si="43"/>
        <v>554780</v>
      </c>
      <c r="K48" s="225">
        <f t="shared" si="37"/>
        <v>-0.53656569030429546</v>
      </c>
      <c r="L48" s="247">
        <f t="shared" ref="L48:Q48" si="44">SUM(L45:L47)</f>
        <v>1.1971060156600704</v>
      </c>
      <c r="M48" s="248">
        <f t="shared" si="44"/>
        <v>0.60326199999999996</v>
      </c>
      <c r="N48" s="248">
        <f t="shared" si="44"/>
        <v>0.60326199999999996</v>
      </c>
      <c r="O48" s="248">
        <f t="shared" si="44"/>
        <v>0.55478000000000005</v>
      </c>
      <c r="P48" s="307">
        <f t="shared" si="44"/>
        <v>0.55478000000000005</v>
      </c>
      <c r="Q48" s="307">
        <f t="shared" si="44"/>
        <v>0.55478000000000005</v>
      </c>
      <c r="R48" s="225">
        <f t="shared" si="39"/>
        <v>-0.53656569030429535</v>
      </c>
    </row>
    <row r="49" spans="2:18" ht="15" customHeight="1" x14ac:dyDescent="0.3">
      <c r="B49" s="533"/>
      <c r="C49" s="560" t="s">
        <v>393</v>
      </c>
      <c r="D49" s="65" t="s">
        <v>119</v>
      </c>
      <c r="E49" s="182">
        <v>-2357218</v>
      </c>
      <c r="F49" s="184">
        <v>-2373709</v>
      </c>
      <c r="G49" s="120">
        <v>-2373709</v>
      </c>
      <c r="H49" s="184">
        <v>-2399039</v>
      </c>
      <c r="I49" s="184">
        <v>-2399039</v>
      </c>
      <c r="J49" s="184">
        <v>-2399039</v>
      </c>
      <c r="K49" s="129">
        <f t="shared" si="37"/>
        <v>1.7741676841089793E-2</v>
      </c>
      <c r="L49" s="192">
        <f t="shared" ref="L49:Q51" si="45">E49/1000000</f>
        <v>-2.357218</v>
      </c>
      <c r="M49" s="193">
        <f t="shared" si="45"/>
        <v>-2.3737089999999998</v>
      </c>
      <c r="N49" s="193">
        <f t="shared" si="45"/>
        <v>-2.3737089999999998</v>
      </c>
      <c r="O49" s="193">
        <f t="shared" si="45"/>
        <v>-2.3990390000000001</v>
      </c>
      <c r="P49" s="303">
        <f t="shared" si="45"/>
        <v>-2.3990390000000001</v>
      </c>
      <c r="Q49" s="303">
        <f t="shared" si="45"/>
        <v>-2.3990390000000001</v>
      </c>
      <c r="R49" s="158">
        <f t="shared" si="39"/>
        <v>1.7741676841089838E-2</v>
      </c>
    </row>
    <row r="50" spans="2:18" ht="15" customHeight="1" x14ac:dyDescent="0.3">
      <c r="B50" s="533"/>
      <c r="C50" s="534"/>
      <c r="D50" s="25" t="s">
        <v>121</v>
      </c>
      <c r="E50" s="180">
        <v>-42592</v>
      </c>
      <c r="F50" s="106">
        <v>-34354</v>
      </c>
      <c r="G50" s="115">
        <v>-34354</v>
      </c>
      <c r="H50" s="106">
        <v>-12258</v>
      </c>
      <c r="I50" s="106">
        <v>-12258</v>
      </c>
      <c r="J50" s="106">
        <v>-12258</v>
      </c>
      <c r="K50" s="129">
        <f t="shared" si="37"/>
        <v>-0.71219947407963935</v>
      </c>
      <c r="L50" s="136">
        <f t="shared" si="45"/>
        <v>-4.2591999999999998E-2</v>
      </c>
      <c r="M50" s="134">
        <f t="shared" si="45"/>
        <v>-3.4354000000000003E-2</v>
      </c>
      <c r="N50" s="134">
        <f t="shared" si="45"/>
        <v>-3.4354000000000003E-2</v>
      </c>
      <c r="O50" s="134">
        <f t="shared" si="45"/>
        <v>-1.2258E-2</v>
      </c>
      <c r="P50" s="299">
        <f t="shared" si="45"/>
        <v>-1.2258E-2</v>
      </c>
      <c r="Q50" s="299">
        <f t="shared" si="45"/>
        <v>-1.2258E-2</v>
      </c>
      <c r="R50" s="129">
        <f t="shared" si="39"/>
        <v>-0.71219947407963935</v>
      </c>
    </row>
    <row r="51" spans="2:18" ht="15" customHeight="1" thickBot="1" x14ac:dyDescent="0.35">
      <c r="B51" s="533"/>
      <c r="C51" s="534"/>
      <c r="D51" s="63" t="s">
        <v>123</v>
      </c>
      <c r="E51" s="186">
        <v>-1473001.4682098562</v>
      </c>
      <c r="F51" s="110">
        <v>-1434854</v>
      </c>
      <c r="G51" s="110">
        <v>-1434854</v>
      </c>
      <c r="H51" s="110">
        <v>-1434854</v>
      </c>
      <c r="I51" s="110">
        <v>-1434854</v>
      </c>
      <c r="J51" s="110">
        <v>-1434854</v>
      </c>
      <c r="K51" s="129">
        <f t="shared" si="37"/>
        <v>-2.5897780167332039E-2</v>
      </c>
      <c r="L51" s="190">
        <f t="shared" si="45"/>
        <v>-1.4730014682098562</v>
      </c>
      <c r="M51" s="191">
        <f t="shared" si="45"/>
        <v>-1.4348540000000001</v>
      </c>
      <c r="N51" s="191">
        <f t="shared" si="45"/>
        <v>-1.4348540000000001</v>
      </c>
      <c r="O51" s="191">
        <f t="shared" si="45"/>
        <v>-1.4348540000000001</v>
      </c>
      <c r="P51" s="300">
        <f t="shared" si="45"/>
        <v>-1.4348540000000001</v>
      </c>
      <c r="Q51" s="300">
        <f t="shared" si="45"/>
        <v>-1.4348540000000001</v>
      </c>
      <c r="R51" s="189">
        <f t="shared" si="39"/>
        <v>-2.5897780167332012E-2</v>
      </c>
    </row>
    <row r="52" spans="2:18" ht="15" thickBot="1" x14ac:dyDescent="0.35">
      <c r="B52" s="533"/>
      <c r="C52" s="535"/>
      <c r="D52" s="213" t="s">
        <v>394</v>
      </c>
      <c r="E52" s="245">
        <f t="shared" ref="E52:J52" si="46">SUM(E49:E51)</f>
        <v>-3872811.4682098562</v>
      </c>
      <c r="F52" s="223">
        <f t="shared" si="46"/>
        <v>-3842917</v>
      </c>
      <c r="G52" s="246">
        <f t="shared" si="46"/>
        <v>-3842917</v>
      </c>
      <c r="H52" s="223">
        <f t="shared" si="46"/>
        <v>-3846151</v>
      </c>
      <c r="I52" s="246">
        <f t="shared" si="46"/>
        <v>-3846151</v>
      </c>
      <c r="J52" s="223">
        <f t="shared" si="46"/>
        <v>-3846151</v>
      </c>
      <c r="K52" s="225">
        <f t="shared" si="37"/>
        <v>-6.8840087953415292E-3</v>
      </c>
      <c r="L52" s="247">
        <f t="shared" ref="L52:Q52" si="47">SUM(L49:L51)</f>
        <v>-3.8728114682098562</v>
      </c>
      <c r="M52" s="248">
        <f t="shared" si="47"/>
        <v>-3.8429169999999999</v>
      </c>
      <c r="N52" s="248">
        <f t="shared" si="47"/>
        <v>-3.8429169999999999</v>
      </c>
      <c r="O52" s="248">
        <f t="shared" si="47"/>
        <v>-3.8461510000000003</v>
      </c>
      <c r="P52" s="307">
        <f t="shared" si="47"/>
        <v>-3.8461510000000003</v>
      </c>
      <c r="Q52" s="307">
        <f t="shared" si="47"/>
        <v>-3.8461510000000003</v>
      </c>
      <c r="R52" s="225">
        <f t="shared" si="39"/>
        <v>-6.8840087953414546E-3</v>
      </c>
    </row>
    <row r="53" spans="2:18" s="208" customFormat="1" ht="15.9" customHeight="1" thickBot="1" x14ac:dyDescent="0.35">
      <c r="B53" s="538"/>
      <c r="C53" s="559" t="s">
        <v>395</v>
      </c>
      <c r="D53" s="529"/>
      <c r="E53" s="249">
        <f>SUM(E52,E48)</f>
        <v>-2675705.4525497858</v>
      </c>
      <c r="F53" s="250">
        <f t="shared" ref="F53:H53" si="48">SUM(F52,F48)</f>
        <v>-3239655</v>
      </c>
      <c r="G53" s="251">
        <f t="shared" si="48"/>
        <v>-3239655</v>
      </c>
      <c r="H53" s="252">
        <f t="shared" si="48"/>
        <v>-3291371</v>
      </c>
      <c r="I53" s="253">
        <f>SUM(I52,I48)</f>
        <v>-3291371</v>
      </c>
      <c r="J53" s="332">
        <f>SUM(J52,J48)</f>
        <v>-3291371</v>
      </c>
      <c r="K53" s="254">
        <f t="shared" si="37"/>
        <v>0.23009466414306629</v>
      </c>
      <c r="L53" s="277">
        <f>SUM(L52,L48)</f>
        <v>-2.6757054525497859</v>
      </c>
      <c r="M53" s="278">
        <f>SUM(M52,M48)</f>
        <v>-3.239655</v>
      </c>
      <c r="N53" s="279">
        <f>SUM(N52,N48)</f>
        <v>-3.239655</v>
      </c>
      <c r="O53" s="280">
        <f t="shared" ref="O53" si="49">SUM(O52,O48)</f>
        <v>-3.2913710000000003</v>
      </c>
      <c r="P53" s="281">
        <f>SUM(P52,P48)</f>
        <v>-3.2913710000000003</v>
      </c>
      <c r="Q53" s="313">
        <f>SUM(Q52,Q48)</f>
        <v>-3.2913710000000003</v>
      </c>
      <c r="R53" s="254">
        <f t="shared" si="39"/>
        <v>0.23009466414306637</v>
      </c>
    </row>
    <row r="54" spans="2:18" s="208" customFormat="1" ht="15.9" customHeight="1" thickBot="1" x14ac:dyDescent="0.35">
      <c r="B54" s="527" t="s">
        <v>396</v>
      </c>
      <c r="C54" s="528"/>
      <c r="D54" s="529"/>
      <c r="E54" s="214">
        <f>E44+E48</f>
        <v>1750776.7436344572</v>
      </c>
      <c r="F54" s="214">
        <f>F44+F48</f>
        <v>1139211.2673847594</v>
      </c>
      <c r="G54" s="214">
        <f>G44+G48</f>
        <v>1078139.3025937832</v>
      </c>
      <c r="H54" s="214">
        <f t="shared" ref="H54" si="50">H44+H48</f>
        <v>991160.26482207002</v>
      </c>
      <c r="I54" s="216">
        <f>I44+I48</f>
        <v>1068686.9274916765</v>
      </c>
      <c r="J54" s="215">
        <f>J44+J48</f>
        <v>968224.33400000003</v>
      </c>
      <c r="K54" s="217">
        <f t="shared" si="37"/>
        <v>-0.44697441434477125</v>
      </c>
      <c r="L54" s="244">
        <f>L44+L48</f>
        <v>1.7507767436344572</v>
      </c>
      <c r="M54" s="244">
        <f t="shared" ref="M54:P54" si="51">M44+M48</f>
        <v>1.1392112673847592</v>
      </c>
      <c r="N54" s="244">
        <f t="shared" si="51"/>
        <v>1.0781393025937833</v>
      </c>
      <c r="O54" s="244">
        <f t="shared" si="51"/>
        <v>0.99116026482207009</v>
      </c>
      <c r="P54" s="306">
        <f t="shared" si="51"/>
        <v>1.0686869274916764</v>
      </c>
      <c r="Q54" s="312">
        <f t="shared" ref="Q54" si="52">Q44+Q48</f>
        <v>0.96822433400000008</v>
      </c>
      <c r="R54" s="217">
        <f t="shared" si="39"/>
        <v>-0.4469744143447712</v>
      </c>
    </row>
    <row r="55" spans="2:18" s="208" customFormat="1" ht="15.9" customHeight="1" thickBot="1" x14ac:dyDescent="0.35">
      <c r="B55" s="527" t="s">
        <v>397</v>
      </c>
      <c r="C55" s="528"/>
      <c r="D55" s="529"/>
      <c r="E55" s="276">
        <f>E44+E48+E52</f>
        <v>-2122034.724575399</v>
      </c>
      <c r="F55" s="276">
        <f t="shared" ref="F55:P55" si="53">F44+F48+F52</f>
        <v>-2703705.7326152408</v>
      </c>
      <c r="G55" s="276">
        <f t="shared" si="53"/>
        <v>-2764777.6974062165</v>
      </c>
      <c r="H55" s="276">
        <f t="shared" si="53"/>
        <v>-2854990.73517793</v>
      </c>
      <c r="I55" s="287">
        <f>I44+I48+I52</f>
        <v>-2777464.0725083235</v>
      </c>
      <c r="J55" s="328">
        <f>J44+J48+J52</f>
        <v>-2877926.6660000002</v>
      </c>
      <c r="K55" s="217">
        <f t="shared" si="37"/>
        <v>0.35621091995836629</v>
      </c>
      <c r="L55" s="283">
        <f t="shared" si="53"/>
        <v>-2.122034724575399</v>
      </c>
      <c r="M55" s="283">
        <f t="shared" si="53"/>
        <v>-2.7037057326152407</v>
      </c>
      <c r="N55" s="283">
        <f t="shared" si="53"/>
        <v>-2.7647776974062168</v>
      </c>
      <c r="O55" s="283">
        <f t="shared" si="53"/>
        <v>-2.85499073517793</v>
      </c>
      <c r="P55" s="308">
        <f t="shared" si="53"/>
        <v>-2.7774640725083239</v>
      </c>
      <c r="Q55" s="314">
        <f t="shared" ref="Q55" si="54">Q44+Q48+Q52</f>
        <v>-2.8779266660000005</v>
      </c>
      <c r="R55" s="217">
        <f t="shared" si="39"/>
        <v>0.35621091995836635</v>
      </c>
    </row>
    <row r="56" spans="2:18" ht="26.85" customHeight="1" thickBot="1" x14ac:dyDescent="0.35">
      <c r="B56" s="546" t="s">
        <v>398</v>
      </c>
      <c r="C56" s="547"/>
      <c r="D56" s="547"/>
      <c r="E56" s="324">
        <f>E24+E30+E39+E54</f>
        <v>75648366.740371063</v>
      </c>
      <c r="F56" s="329">
        <f t="shared" ref="F56:H56" si="55">F24+F30+F39+F54</f>
        <v>65890379.533372186</v>
      </c>
      <c r="G56" s="329">
        <f t="shared" si="55"/>
        <v>65186297.871367194</v>
      </c>
      <c r="H56" s="336">
        <f t="shared" si="55"/>
        <v>65371714.675503798</v>
      </c>
      <c r="I56" s="329">
        <f>I24+I30+I39+I54</f>
        <v>56702616.642548829</v>
      </c>
      <c r="J56" s="329">
        <f>J24+J30+J39+J54</f>
        <v>61572228.897043444</v>
      </c>
      <c r="K56" s="187">
        <f t="shared" si="37"/>
        <v>-0.18607325511253428</v>
      </c>
      <c r="L56" s="334">
        <f t="shared" ref="L56:Q56" si="56">L24+L30+L39+L54</f>
        <v>75.64836674037106</v>
      </c>
      <c r="M56" s="334">
        <f t="shared" si="56"/>
        <v>65.890379533372169</v>
      </c>
      <c r="N56" s="334">
        <f t="shared" si="56"/>
        <v>65.186297871367188</v>
      </c>
      <c r="O56" s="334">
        <f t="shared" si="56"/>
        <v>65.371714675503796</v>
      </c>
      <c r="P56" s="334">
        <f t="shared" si="56"/>
        <v>56.702616642548826</v>
      </c>
      <c r="Q56" s="334">
        <f t="shared" si="56"/>
        <v>61.572228897043445</v>
      </c>
      <c r="R56" s="187">
        <f t="shared" si="39"/>
        <v>-0.18607325511253425</v>
      </c>
    </row>
    <row r="57" spans="2:18" ht="26.85" customHeight="1" thickBot="1" x14ac:dyDescent="0.35">
      <c r="B57" s="546" t="s">
        <v>399</v>
      </c>
      <c r="C57" s="547"/>
      <c r="D57" s="547"/>
      <c r="E57" s="183">
        <f t="shared" ref="E57:J57" si="57">E24+E30+E39+E55</f>
        <v>71775555.272161201</v>
      </c>
      <c r="F57" s="330">
        <f t="shared" si="57"/>
        <v>62047462.533372186</v>
      </c>
      <c r="G57" s="330">
        <f t="shared" si="57"/>
        <v>61343380.871367194</v>
      </c>
      <c r="H57" s="337">
        <f t="shared" si="57"/>
        <v>61525563.675503798</v>
      </c>
      <c r="I57" s="330">
        <f t="shared" si="57"/>
        <v>52856465.642548829</v>
      </c>
      <c r="J57" s="330">
        <f t="shared" si="57"/>
        <v>57726077.897043444</v>
      </c>
      <c r="K57" s="188">
        <f>(J57-E57)/E57</f>
        <v>-0.19574181379502295</v>
      </c>
      <c r="L57" s="335">
        <f>L24+L30+L39+L55</f>
        <v>71.775555272161199</v>
      </c>
      <c r="M57" s="335">
        <f t="shared" ref="M57:Q57" si="58">M24+M30+M39+M55</f>
        <v>62.047462533372176</v>
      </c>
      <c r="N57" s="335">
        <f t="shared" si="58"/>
        <v>61.343380871367188</v>
      </c>
      <c r="O57" s="335">
        <f t="shared" si="58"/>
        <v>61.525563675503797</v>
      </c>
      <c r="P57" s="335">
        <f t="shared" si="58"/>
        <v>52.856465642548827</v>
      </c>
      <c r="Q57" s="335">
        <f t="shared" si="58"/>
        <v>57.726077897043446</v>
      </c>
      <c r="R57" s="188">
        <f t="shared" si="39"/>
        <v>-0.19574181379502292</v>
      </c>
    </row>
    <row r="58" spans="2:18" ht="26.1" customHeight="1" thickBot="1" x14ac:dyDescent="0.35">
      <c r="B58" s="1"/>
      <c r="C58" s="1"/>
      <c r="D58" s="1"/>
      <c r="E58" s="177"/>
      <c r="F58" s="177"/>
      <c r="G58" s="177"/>
      <c r="H58" s="177"/>
      <c r="I58" s="177"/>
      <c r="J58" s="177"/>
      <c r="K58" s="396"/>
    </row>
    <row r="59" spans="2:18" ht="15" thickBot="1" x14ac:dyDescent="0.35">
      <c r="B59" s="11" t="s">
        <v>131</v>
      </c>
      <c r="C59" s="519" t="s">
        <v>132</v>
      </c>
      <c r="D59" s="520"/>
      <c r="E59" s="122"/>
      <c r="G59" s="143"/>
      <c r="H59" s="144"/>
      <c r="I59" s="131"/>
      <c r="J59" s="168"/>
    </row>
    <row r="60" spans="2:18" ht="33.75" customHeight="1" x14ac:dyDescent="0.3">
      <c r="B60" s="12" t="s">
        <v>133</v>
      </c>
      <c r="C60" s="521" t="s">
        <v>134</v>
      </c>
      <c r="D60" s="522"/>
      <c r="E60" s="390"/>
      <c r="G60" s="261"/>
      <c r="I60" s="131"/>
      <c r="J60" s="131"/>
    </row>
    <row r="61" spans="2:18" ht="47.1" customHeight="1" x14ac:dyDescent="0.3">
      <c r="B61" s="13" t="s">
        <v>135</v>
      </c>
      <c r="C61" s="523" t="s">
        <v>136</v>
      </c>
      <c r="D61" s="524"/>
      <c r="E61" s="27"/>
      <c r="G61" s="262"/>
      <c r="I61" s="131"/>
      <c r="M61" s="442"/>
    </row>
    <row r="62" spans="2:18" ht="35.1" customHeight="1" x14ac:dyDescent="0.3">
      <c r="B62" s="14" t="s">
        <v>137</v>
      </c>
      <c r="C62" s="525" t="s">
        <v>138</v>
      </c>
      <c r="D62" s="526"/>
      <c r="E62" s="27"/>
      <c r="G62" s="262"/>
      <c r="I62" s="131"/>
      <c r="K62" s="443"/>
      <c r="L62" s="443"/>
    </row>
    <row r="63" spans="2:18" ht="51.75" customHeight="1" thickBot="1" x14ac:dyDescent="0.35">
      <c r="B63" s="15" t="s">
        <v>139</v>
      </c>
      <c r="C63" s="510" t="s">
        <v>140</v>
      </c>
      <c r="D63" s="511"/>
      <c r="E63" s="27"/>
      <c r="I63" s="131"/>
      <c r="M63" s="444"/>
      <c r="P63" s="397"/>
    </row>
    <row r="64" spans="2:18" x14ac:dyDescent="0.3">
      <c r="B64" s="1"/>
      <c r="C64" s="1"/>
      <c r="D64" s="1"/>
      <c r="E64" s="1"/>
    </row>
    <row r="65" spans="2:11" x14ac:dyDescent="0.3">
      <c r="B65" s="16" t="s">
        <v>360</v>
      </c>
    </row>
    <row r="66" spans="2:11" x14ac:dyDescent="0.3">
      <c r="B66" s="17"/>
      <c r="C66" t="s">
        <v>361</v>
      </c>
      <c r="K66" s="168"/>
    </row>
    <row r="67" spans="2:11" x14ac:dyDescent="0.3">
      <c r="B67" s="18"/>
      <c r="C67" t="s">
        <v>362</v>
      </c>
    </row>
    <row r="68" spans="2:11" x14ac:dyDescent="0.3">
      <c r="B68" s="19"/>
      <c r="C68" t="s">
        <v>363</v>
      </c>
    </row>
    <row r="69" spans="2:11" hidden="1" x14ac:dyDescent="0.3">
      <c r="B69" s="20"/>
      <c r="C69" t="s">
        <v>364</v>
      </c>
      <c r="D69" s="1"/>
      <c r="E69" s="1"/>
    </row>
    <row r="70" spans="2:11" x14ac:dyDescent="0.3">
      <c r="B70" s="331"/>
      <c r="C70" s="86" t="s">
        <v>364</v>
      </c>
    </row>
  </sheetData>
  <mergeCells count="39">
    <mergeCell ref="B57:D57"/>
    <mergeCell ref="C11:D11"/>
    <mergeCell ref="C19:D19"/>
    <mergeCell ref="C23:D23"/>
    <mergeCell ref="C41:C43"/>
    <mergeCell ref="C44:D44"/>
    <mergeCell ref="B32:B34"/>
    <mergeCell ref="B45:B53"/>
    <mergeCell ref="C53:D53"/>
    <mergeCell ref="B56:D56"/>
    <mergeCell ref="C49:C52"/>
    <mergeCell ref="B39:D39"/>
    <mergeCell ref="C38:D38"/>
    <mergeCell ref="C34:D34"/>
    <mergeCell ref="B41:B44"/>
    <mergeCell ref="B54:D54"/>
    <mergeCell ref="C60:D60"/>
    <mergeCell ref="C61:D61"/>
    <mergeCell ref="C62:D62"/>
    <mergeCell ref="C63:D63"/>
    <mergeCell ref="C59:D59"/>
    <mergeCell ref="C7:C10"/>
    <mergeCell ref="B20:D20"/>
    <mergeCell ref="B24:D24"/>
    <mergeCell ref="L3:R3"/>
    <mergeCell ref="E3:K3"/>
    <mergeCell ref="B21:B23"/>
    <mergeCell ref="B3:B4"/>
    <mergeCell ref="C3:C4"/>
    <mergeCell ref="D3:D4"/>
    <mergeCell ref="B6:B11"/>
    <mergeCell ref="B12:B19"/>
    <mergeCell ref="C15:C18"/>
    <mergeCell ref="C12:C14"/>
    <mergeCell ref="B55:D55"/>
    <mergeCell ref="B26:B29"/>
    <mergeCell ref="B30:D30"/>
    <mergeCell ref="B35:B38"/>
    <mergeCell ref="C45:C48"/>
  </mergeCells>
  <pageMargins left="0.7" right="0.7" top="0.75" bottom="0.75" header="0.3" footer="0.3"/>
  <pageSetup scale="50" orientation="portrait" r:id="rId1"/>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79F39-6BA7-4756-8644-8673D553E957}">
  <dimension ref="B1:M49"/>
  <sheetViews>
    <sheetView topLeftCell="A4" zoomScale="80" zoomScaleNormal="80" workbookViewId="0">
      <selection activeCell="J41" sqref="J41"/>
    </sheetView>
  </sheetViews>
  <sheetFormatPr defaultColWidth="9.109375" defaultRowHeight="14.4" x14ac:dyDescent="0.3"/>
  <cols>
    <col min="1" max="1" width="4.44140625" style="123" customWidth="1"/>
    <col min="2" max="2" width="24.44140625" style="123" customWidth="1"/>
    <col min="3" max="3" width="12.5546875" style="123" customWidth="1"/>
    <col min="4" max="4" width="12.88671875" style="123" customWidth="1"/>
    <col min="5" max="5" width="12.44140625" style="123" customWidth="1"/>
    <col min="6" max="6" width="14" style="123" customWidth="1"/>
    <col min="7" max="7" width="10.44140625" style="123" customWidth="1"/>
    <col min="8" max="8" width="10.33203125" style="123" bestFit="1" customWidth="1"/>
    <col min="9" max="9" width="11.5546875" style="123" customWidth="1"/>
    <col min="10" max="10" width="11.5546875" style="123" bestFit="1" customWidth="1"/>
    <col min="11" max="11" width="11.109375" style="123" bestFit="1" customWidth="1"/>
    <col min="12" max="12" width="15" style="123" customWidth="1"/>
    <col min="13" max="13" width="14.88671875" style="123" customWidth="1"/>
    <col min="14" max="14" width="12.109375" style="123" bestFit="1" customWidth="1"/>
    <col min="15" max="16384" width="9.109375" style="123"/>
  </cols>
  <sheetData>
    <row r="1" spans="2:13" ht="18" x14ac:dyDescent="0.3">
      <c r="B1" s="2" t="s">
        <v>0</v>
      </c>
      <c r="C1" s="124"/>
      <c r="D1" s="124"/>
    </row>
    <row r="2" spans="2:13" ht="23.4" x14ac:dyDescent="0.3">
      <c r="B2" s="125" t="s">
        <v>400</v>
      </c>
      <c r="C2" s="125"/>
      <c r="D2" s="125"/>
    </row>
    <row r="3" spans="2:13" ht="28.2" customHeight="1" x14ac:dyDescent="0.35">
      <c r="B3" s="265"/>
      <c r="C3" s="265"/>
      <c r="D3" s="265"/>
      <c r="E3" s="265"/>
      <c r="F3" s="265"/>
      <c r="G3" s="263" t="s">
        <v>401</v>
      </c>
      <c r="H3" s="338">
        <v>0.19</v>
      </c>
      <c r="I3" s="562" t="s">
        <v>402</v>
      </c>
      <c r="J3" s="562"/>
      <c r="K3" s="155"/>
      <c r="L3" s="155"/>
      <c r="M3" s="155"/>
    </row>
    <row r="4" spans="2:13" ht="24" customHeight="1" x14ac:dyDescent="0.35">
      <c r="B4" s="265"/>
      <c r="C4" s="265"/>
      <c r="D4" s="265"/>
      <c r="E4" s="265"/>
      <c r="F4" s="265"/>
      <c r="G4" s="263" t="s">
        <v>403</v>
      </c>
      <c r="H4" s="338">
        <v>0.2</v>
      </c>
      <c r="I4" s="562" t="s">
        <v>402</v>
      </c>
      <c r="J4" s="562"/>
      <c r="K4" s="155"/>
      <c r="L4" s="155"/>
      <c r="M4" s="155"/>
    </row>
    <row r="5" spans="2:13" ht="20.100000000000001" customHeight="1" x14ac:dyDescent="0.3">
      <c r="B5" s="125"/>
      <c r="C5" s="125"/>
      <c r="D5" s="125"/>
    </row>
    <row r="31" spans="2:6" ht="18.600000000000001" thickBot="1" x14ac:dyDescent="0.4">
      <c r="B31" s="256" t="s">
        <v>404</v>
      </c>
    </row>
    <row r="32" spans="2:6" ht="15.6" x14ac:dyDescent="0.35">
      <c r="B32" s="563" t="s">
        <v>405</v>
      </c>
      <c r="C32" s="565" t="s">
        <v>406</v>
      </c>
      <c r="D32" s="566"/>
      <c r="E32" s="566"/>
      <c r="F32" s="567"/>
    </row>
    <row r="33" spans="2:6" ht="15" thickBot="1" x14ac:dyDescent="0.35">
      <c r="B33" s="564"/>
      <c r="C33" s="321">
        <v>2005</v>
      </c>
      <c r="D33" s="321">
        <v>2012</v>
      </c>
      <c r="E33" s="322">
        <v>2020</v>
      </c>
      <c r="F33" s="323">
        <v>2023</v>
      </c>
    </row>
    <row r="34" spans="2:6" x14ac:dyDescent="0.3">
      <c r="B34" s="268" t="s">
        <v>407</v>
      </c>
      <c r="C34" s="318">
        <f>Outputs!E20</f>
        <v>40898014.568000004</v>
      </c>
      <c r="D34" s="318">
        <f>Outputs!F20</f>
        <v>32188977.673932105</v>
      </c>
      <c r="E34" s="319">
        <f>Outputs!I20-Outputs!I13</f>
        <v>25738819.976</v>
      </c>
      <c r="F34" s="320">
        <f>Outputs!J20-Outputs!J13</f>
        <v>24488726.121999994</v>
      </c>
    </row>
    <row r="35" spans="2:6" x14ac:dyDescent="0.3">
      <c r="B35" s="268" t="s">
        <v>408</v>
      </c>
      <c r="C35" s="318"/>
      <c r="D35" s="318"/>
      <c r="E35" s="319">
        <f>Outputs!I13</f>
        <v>2156669</v>
      </c>
      <c r="F35" s="320">
        <f>Outputs!J13</f>
        <v>5507302.0999999996</v>
      </c>
    </row>
    <row r="36" spans="2:6" x14ac:dyDescent="0.3">
      <c r="B36" s="255" t="s">
        <v>409</v>
      </c>
      <c r="C36" s="266">
        <f>Outputs!E30</f>
        <v>29017112.858637501</v>
      </c>
      <c r="D36" s="266">
        <f>Outputs!F30</f>
        <v>28115427.494913679</v>
      </c>
      <c r="E36" s="315">
        <f>Outputs!I30</f>
        <v>22584280.458477613</v>
      </c>
      <c r="F36" s="267">
        <f>Outputs!J30</f>
        <v>25247812.144430976</v>
      </c>
    </row>
    <row r="37" spans="2:6" x14ac:dyDescent="0.3">
      <c r="B37" s="255" t="s">
        <v>410</v>
      </c>
      <c r="C37" s="266">
        <f>Outputs!E39</f>
        <v>2011492.2959999999</v>
      </c>
      <c r="D37" s="266">
        <f>Outputs!F39</f>
        <v>1783637.03</v>
      </c>
      <c r="E37" s="315">
        <f>Outputs!I39</f>
        <v>1889299.7</v>
      </c>
      <c r="F37" s="267">
        <f>Outputs!J39</f>
        <v>1764807.4894000001</v>
      </c>
    </row>
    <row r="38" spans="2:6" x14ac:dyDescent="0.3">
      <c r="B38" s="255" t="s">
        <v>411</v>
      </c>
      <c r="C38" s="266">
        <f>(Outputs!E23+Outputs!E44)</f>
        <v>2524641.0020734775</v>
      </c>
      <c r="D38" s="266">
        <f>(Outputs!F23+Outputs!F44)</f>
        <v>3199075.3345263992</v>
      </c>
      <c r="E38" s="315">
        <f>(Outputs!I23+Outputs!I44)</f>
        <v>3778767.5080712112</v>
      </c>
      <c r="F38" s="267">
        <f>(Outputs!J23+Outputs!J44)</f>
        <v>4008801.0412124749</v>
      </c>
    </row>
    <row r="39" spans="2:6" x14ac:dyDescent="0.3">
      <c r="B39" s="255" t="s">
        <v>412</v>
      </c>
      <c r="C39" s="266">
        <f>Outputs!E48</f>
        <v>1197106.0156600703</v>
      </c>
      <c r="D39" s="266">
        <f>Outputs!F48</f>
        <v>603262</v>
      </c>
      <c r="E39" s="315">
        <f>Outputs!I48</f>
        <v>554780</v>
      </c>
      <c r="F39" s="267">
        <f>Outputs!J48</f>
        <v>554780</v>
      </c>
    </row>
    <row r="40" spans="2:6" x14ac:dyDescent="0.3">
      <c r="B40" s="255" t="s">
        <v>413</v>
      </c>
      <c r="C40" s="266">
        <f>Outputs!E52</f>
        <v>-3872811.4682098562</v>
      </c>
      <c r="D40" s="266">
        <f>Outputs!F52</f>
        <v>-3842917</v>
      </c>
      <c r="E40" s="315">
        <f>Outputs!I52</f>
        <v>-3846151</v>
      </c>
      <c r="F40" s="267">
        <f>Outputs!J52</f>
        <v>-3846151</v>
      </c>
    </row>
    <row r="41" spans="2:6" x14ac:dyDescent="0.3">
      <c r="B41" s="255" t="s">
        <v>414</v>
      </c>
      <c r="C41" s="266">
        <f>C43*0.8</f>
        <v>60518693.392296851</v>
      </c>
      <c r="D41" s="266">
        <f>C41</f>
        <v>60518693.392296851</v>
      </c>
      <c r="E41" s="315">
        <f>C41</f>
        <v>60518693.392296851</v>
      </c>
      <c r="F41" s="267">
        <f>C41</f>
        <v>60518693.392296851</v>
      </c>
    </row>
    <row r="42" spans="2:6" x14ac:dyDescent="0.3">
      <c r="B42" s="255" t="s">
        <v>415</v>
      </c>
      <c r="C42" s="266">
        <f>C43*0.5</f>
        <v>37824183.370185532</v>
      </c>
      <c r="D42" s="266">
        <f>C42</f>
        <v>37824183.370185532</v>
      </c>
      <c r="E42" s="315">
        <f>C42</f>
        <v>37824183.370185532</v>
      </c>
      <c r="F42" s="267">
        <f>C42</f>
        <v>37824183.370185532</v>
      </c>
    </row>
    <row r="43" spans="2:6" x14ac:dyDescent="0.3">
      <c r="B43" s="268" t="s">
        <v>416</v>
      </c>
      <c r="C43" s="269">
        <f>Outputs!E56</f>
        <v>75648366.740371063</v>
      </c>
      <c r="D43" s="269">
        <f>Outputs!F56</f>
        <v>65890379.533372186</v>
      </c>
      <c r="E43" s="316">
        <f>Outputs!I56</f>
        <v>56702616.642548829</v>
      </c>
      <c r="F43" s="270">
        <f>Outputs!J56</f>
        <v>61572228.897043444</v>
      </c>
    </row>
    <row r="44" spans="2:6" ht="15" thickBot="1" x14ac:dyDescent="0.35">
      <c r="B44" s="271" t="s">
        <v>417</v>
      </c>
      <c r="C44" s="272">
        <f>Outputs!E57</f>
        <v>71775555.272161201</v>
      </c>
      <c r="D44" s="272">
        <f>Outputs!F57</f>
        <v>62047462.533372186</v>
      </c>
      <c r="E44" s="317">
        <f>Outputs!I57</f>
        <v>52856465.642548829</v>
      </c>
      <c r="F44" s="273">
        <f>Outputs!J57</f>
        <v>57726077.897043444</v>
      </c>
    </row>
    <row r="46" spans="2:6" x14ac:dyDescent="0.3">
      <c r="B46" s="16" t="s">
        <v>141</v>
      </c>
    </row>
    <row r="47" spans="2:6" x14ac:dyDescent="0.3">
      <c r="B47" s="123" t="s">
        <v>418</v>
      </c>
    </row>
    <row r="48" spans="2:6" x14ac:dyDescent="0.3">
      <c r="B48" s="123" t="s">
        <v>419</v>
      </c>
    </row>
    <row r="49" spans="2:2" x14ac:dyDescent="0.3">
      <c r="B49" s="123" t="s">
        <v>420</v>
      </c>
    </row>
  </sheetData>
  <mergeCells count="4">
    <mergeCell ref="I3:J3"/>
    <mergeCell ref="B32:B33"/>
    <mergeCell ref="C32:F32"/>
    <mergeCell ref="I4:J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Inputs</vt:lpstr>
      <vt:lpstr>Outputs</vt:lpstr>
      <vt:lpstr>Summary Chart</vt:lpstr>
      <vt:lpstr>Inputs!Print_Area</vt:lpstr>
      <vt:lpstr>Outputs!Print_Area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Maia Davis</dc:creator>
  <cp:keywords/>
  <dc:description/>
  <cp:lastModifiedBy>Maia Davis</cp:lastModifiedBy>
  <cp:revision/>
  <dcterms:created xsi:type="dcterms:W3CDTF">2017-09-21T10:47:43Z</dcterms:created>
  <dcterms:modified xsi:type="dcterms:W3CDTF">2025-07-17T21:50:15Z</dcterms:modified>
  <cp:category/>
  <cp:contentStatus/>
</cp:coreProperties>
</file>