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HSPPS\PLANNING\Round 9.1\"/>
    </mc:Choice>
  </mc:AlternateContent>
  <bookViews>
    <workbookView xWindow="0" yWindow="0" windowWidth="19200" windowHeight="10245"/>
  </bookViews>
  <sheets>
    <sheet name="Econometric Model Comparision" sheetId="1" r:id="rId1"/>
    <sheet name="Round 9.0 Employment" sheetId="2" r:id="rId2"/>
    <sheet name="Round 9.0 Population" sheetId="3" r:id="rId3"/>
    <sheet name="Round 9.0 Households" sheetId="4" r:id="rId4"/>
  </sheets>
  <externalReferences>
    <externalReference r:id="rId5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1" l="1"/>
  <c r="I23" i="1" s="1"/>
  <c r="I24" i="1" s="1"/>
  <c r="I34" i="4"/>
  <c r="J34" i="4"/>
  <c r="I35" i="4"/>
  <c r="J35" i="4" s="1"/>
  <c r="I36" i="4"/>
  <c r="J36" i="4"/>
  <c r="I38" i="4"/>
  <c r="J38" i="4"/>
  <c r="I41" i="4"/>
  <c r="J41" i="4" s="1"/>
  <c r="I42" i="4"/>
  <c r="J42" i="4"/>
  <c r="I43" i="4"/>
  <c r="J43" i="4" s="1"/>
  <c r="I44" i="4"/>
  <c r="J44" i="4"/>
  <c r="I45" i="4"/>
  <c r="J45" i="4" s="1"/>
  <c r="I47" i="4"/>
  <c r="J47" i="4" s="1"/>
  <c r="I50" i="4"/>
  <c r="J50" i="4"/>
  <c r="I51" i="4"/>
  <c r="J51" i="4" s="1"/>
  <c r="I52" i="4"/>
  <c r="J52" i="4"/>
  <c r="I53" i="4"/>
  <c r="J53" i="4" s="1"/>
  <c r="I54" i="4"/>
  <c r="J54" i="4"/>
  <c r="I56" i="4"/>
  <c r="J56" i="4"/>
  <c r="I59" i="4"/>
  <c r="J59" i="4" s="1"/>
  <c r="I61" i="4"/>
  <c r="J61" i="4" s="1"/>
  <c r="I63" i="4"/>
  <c r="J63" i="4" s="1"/>
  <c r="I65" i="4"/>
  <c r="J65" i="4" s="1"/>
  <c r="I51" i="3"/>
  <c r="J51" i="3"/>
  <c r="I52" i="3"/>
  <c r="J52" i="3"/>
  <c r="I53" i="3"/>
  <c r="J53" i="3"/>
  <c r="I54" i="3"/>
  <c r="J54" i="3"/>
  <c r="I56" i="3"/>
  <c r="J56" i="3"/>
  <c r="I59" i="3"/>
  <c r="J59" i="3"/>
  <c r="I61" i="3"/>
  <c r="J61" i="3"/>
  <c r="I63" i="3"/>
  <c r="J63" i="3"/>
  <c r="I65" i="3"/>
  <c r="J65" i="3"/>
  <c r="I35" i="3"/>
  <c r="J35" i="3" s="1"/>
  <c r="I36" i="3"/>
  <c r="J36" i="3"/>
  <c r="I38" i="3"/>
  <c r="J38" i="3"/>
  <c r="I41" i="3"/>
  <c r="J41" i="3" s="1"/>
  <c r="I42" i="3"/>
  <c r="J42" i="3"/>
  <c r="I43" i="3"/>
  <c r="J43" i="3" s="1"/>
  <c r="I44" i="3"/>
  <c r="J44" i="3"/>
  <c r="I45" i="3"/>
  <c r="J45" i="3" s="1"/>
  <c r="I47" i="3"/>
  <c r="J47" i="3" s="1"/>
  <c r="I34" i="3"/>
  <c r="J34" i="3" s="1"/>
  <c r="I65" i="2"/>
  <c r="J65" i="2" s="1"/>
  <c r="I61" i="2"/>
  <c r="J61" i="2" s="1"/>
  <c r="I59" i="2"/>
  <c r="J59" i="2" s="1"/>
  <c r="I56" i="2"/>
  <c r="J56" i="2" s="1"/>
  <c r="I42" i="2"/>
  <c r="J42" i="2"/>
  <c r="I43" i="2"/>
  <c r="J43" i="2"/>
  <c r="I44" i="2"/>
  <c r="J44" i="2"/>
  <c r="I45" i="2"/>
  <c r="J45" i="2"/>
  <c r="I47" i="2"/>
  <c r="J47" i="2"/>
  <c r="J41" i="2"/>
  <c r="I41" i="2"/>
  <c r="J51" i="2"/>
  <c r="J52" i="2"/>
  <c r="J53" i="2"/>
  <c r="J54" i="2"/>
  <c r="I51" i="2"/>
  <c r="I52" i="2"/>
  <c r="I53" i="2"/>
  <c r="I54" i="2"/>
  <c r="J38" i="2"/>
  <c r="I38" i="2"/>
  <c r="J35" i="2"/>
  <c r="J36" i="2"/>
  <c r="J34" i="2"/>
  <c r="I35" i="2"/>
  <c r="I36" i="2"/>
  <c r="I34" i="2"/>
  <c r="D16" i="1"/>
  <c r="E16" i="1"/>
  <c r="E29" i="1" s="1"/>
  <c r="E30" i="1" s="1"/>
  <c r="F16" i="1"/>
  <c r="G16" i="1"/>
  <c r="H16" i="1"/>
  <c r="I16" i="1"/>
  <c r="C16" i="1"/>
  <c r="D15" i="1"/>
  <c r="E15" i="1"/>
  <c r="F15" i="1"/>
  <c r="G15" i="1"/>
  <c r="H15" i="1"/>
  <c r="I15" i="1"/>
  <c r="C15" i="1"/>
  <c r="D14" i="1"/>
  <c r="E14" i="1"/>
  <c r="F14" i="1"/>
  <c r="G14" i="1"/>
  <c r="H14" i="1"/>
  <c r="C14" i="1"/>
  <c r="H65" i="4"/>
  <c r="G65" i="4"/>
  <c r="F65" i="4"/>
  <c r="E65" i="4"/>
  <c r="D65" i="4"/>
  <c r="C65" i="4"/>
  <c r="B65" i="4"/>
  <c r="H63" i="4"/>
  <c r="G63" i="4"/>
  <c r="F63" i="4"/>
  <c r="E63" i="4"/>
  <c r="D63" i="4"/>
  <c r="C63" i="4"/>
  <c r="B63" i="4"/>
  <c r="H61" i="4"/>
  <c r="G61" i="4"/>
  <c r="F61" i="4"/>
  <c r="E61" i="4"/>
  <c r="D61" i="4"/>
  <c r="C61" i="4"/>
  <c r="B61" i="4"/>
  <c r="H59" i="4"/>
  <c r="G59" i="4"/>
  <c r="F59" i="4"/>
  <c r="E59" i="4"/>
  <c r="D59" i="4"/>
  <c r="C59" i="4"/>
  <c r="B59" i="4"/>
  <c r="H56" i="4"/>
  <c r="G56" i="4"/>
  <c r="F56" i="4"/>
  <c r="E56" i="4"/>
  <c r="D56" i="4"/>
  <c r="C56" i="4"/>
  <c r="B56" i="4"/>
  <c r="H47" i="4"/>
  <c r="G47" i="4"/>
  <c r="F47" i="4"/>
  <c r="E47" i="4"/>
  <c r="D47" i="4"/>
  <c r="C47" i="4"/>
  <c r="B47" i="4"/>
  <c r="H38" i="4"/>
  <c r="G38" i="4"/>
  <c r="F38" i="4"/>
  <c r="E38" i="4"/>
  <c r="D38" i="4"/>
  <c r="C38" i="4"/>
  <c r="B38" i="4"/>
  <c r="H32" i="4"/>
  <c r="I32" i="4" s="1"/>
  <c r="J32" i="4" s="1"/>
  <c r="G32" i="4"/>
  <c r="F32" i="4"/>
  <c r="E32" i="4"/>
  <c r="D32" i="4"/>
  <c r="C32" i="4"/>
  <c r="B32" i="4"/>
  <c r="I30" i="4"/>
  <c r="J30" i="4" s="1"/>
  <c r="I29" i="4"/>
  <c r="J29" i="4" s="1"/>
  <c r="I28" i="4"/>
  <c r="J28" i="4" s="1"/>
  <c r="I27" i="4"/>
  <c r="J27" i="4" s="1"/>
  <c r="I26" i="4"/>
  <c r="J26" i="4" s="1"/>
  <c r="I25" i="4"/>
  <c r="J25" i="4" s="1"/>
  <c r="I24" i="4"/>
  <c r="J24" i="4" s="1"/>
  <c r="H22" i="4"/>
  <c r="G22" i="4"/>
  <c r="F22" i="4"/>
  <c r="E22" i="4"/>
  <c r="D22" i="4"/>
  <c r="C22" i="4"/>
  <c r="B22" i="4"/>
  <c r="I20" i="4"/>
  <c r="J20" i="4" s="1"/>
  <c r="I19" i="4"/>
  <c r="J19" i="4" s="1"/>
  <c r="I18" i="4"/>
  <c r="J18" i="4" s="1"/>
  <c r="I17" i="4"/>
  <c r="J17" i="4" s="1"/>
  <c r="I16" i="4"/>
  <c r="J16" i="4" s="1"/>
  <c r="I15" i="4"/>
  <c r="J15" i="4" s="1"/>
  <c r="I14" i="4"/>
  <c r="J14" i="4" s="1"/>
  <c r="H12" i="4"/>
  <c r="I12" i="4" s="1"/>
  <c r="J12" i="4" s="1"/>
  <c r="G12" i="4"/>
  <c r="F12" i="4"/>
  <c r="E12" i="4"/>
  <c r="D12" i="4"/>
  <c r="C12" i="4"/>
  <c r="B12" i="4"/>
  <c r="I10" i="4"/>
  <c r="J10" i="4" s="1"/>
  <c r="I9" i="4"/>
  <c r="J9" i="4" s="1"/>
  <c r="I8" i="4"/>
  <c r="J8" i="4" s="1"/>
  <c r="J1" i="4"/>
  <c r="H65" i="3"/>
  <c r="G65" i="3"/>
  <c r="F65" i="3"/>
  <c r="E65" i="3"/>
  <c r="D65" i="3"/>
  <c r="C65" i="3"/>
  <c r="B65" i="3"/>
  <c r="H63" i="3"/>
  <c r="G63" i="3"/>
  <c r="F63" i="3"/>
  <c r="E63" i="3"/>
  <c r="D63" i="3"/>
  <c r="C63" i="3"/>
  <c r="B63" i="3"/>
  <c r="H61" i="3"/>
  <c r="G61" i="3"/>
  <c r="F61" i="3"/>
  <c r="E61" i="3"/>
  <c r="D61" i="3"/>
  <c r="C61" i="3"/>
  <c r="B61" i="3"/>
  <c r="H59" i="3"/>
  <c r="G59" i="3"/>
  <c r="F59" i="3"/>
  <c r="E59" i="3"/>
  <c r="D59" i="3"/>
  <c r="C59" i="3"/>
  <c r="B59" i="3"/>
  <c r="H56" i="3"/>
  <c r="G56" i="3"/>
  <c r="F56" i="3"/>
  <c r="E56" i="3"/>
  <c r="D56" i="3"/>
  <c r="C56" i="3"/>
  <c r="B56" i="3"/>
  <c r="I50" i="3"/>
  <c r="J50" i="3" s="1"/>
  <c r="H47" i="3"/>
  <c r="G47" i="3"/>
  <c r="F47" i="3"/>
  <c r="E47" i="3"/>
  <c r="D47" i="3"/>
  <c r="C47" i="3"/>
  <c r="B47" i="3"/>
  <c r="H38" i="3"/>
  <c r="G38" i="3"/>
  <c r="F38" i="3"/>
  <c r="E38" i="3"/>
  <c r="D38" i="3"/>
  <c r="C38" i="3"/>
  <c r="B38" i="3"/>
  <c r="H32" i="3"/>
  <c r="I32" i="3" s="1"/>
  <c r="J32" i="3" s="1"/>
  <c r="G32" i="3"/>
  <c r="F32" i="3"/>
  <c r="E32" i="3"/>
  <c r="D32" i="3"/>
  <c r="C32" i="3"/>
  <c r="B32" i="3"/>
  <c r="I30" i="3"/>
  <c r="J30" i="3" s="1"/>
  <c r="I29" i="3"/>
  <c r="J29" i="3" s="1"/>
  <c r="I28" i="3"/>
  <c r="J28" i="3" s="1"/>
  <c r="I27" i="3"/>
  <c r="J27" i="3" s="1"/>
  <c r="I26" i="3"/>
  <c r="J26" i="3" s="1"/>
  <c r="I25" i="3"/>
  <c r="J25" i="3" s="1"/>
  <c r="I24" i="3"/>
  <c r="J24" i="3" s="1"/>
  <c r="I22" i="3"/>
  <c r="J22" i="3" s="1"/>
  <c r="H22" i="3"/>
  <c r="G22" i="3"/>
  <c r="F22" i="3"/>
  <c r="E22" i="3"/>
  <c r="D22" i="3"/>
  <c r="C22" i="3"/>
  <c r="B22" i="3"/>
  <c r="I20" i="3"/>
  <c r="J20" i="3" s="1"/>
  <c r="I19" i="3"/>
  <c r="J19" i="3" s="1"/>
  <c r="I18" i="3"/>
  <c r="J18" i="3" s="1"/>
  <c r="I17" i="3"/>
  <c r="J17" i="3" s="1"/>
  <c r="I16" i="3"/>
  <c r="J16" i="3" s="1"/>
  <c r="I15" i="3"/>
  <c r="J15" i="3" s="1"/>
  <c r="I14" i="3"/>
  <c r="J14" i="3" s="1"/>
  <c r="H12" i="3"/>
  <c r="I12" i="3" s="1"/>
  <c r="J12" i="3" s="1"/>
  <c r="G12" i="3"/>
  <c r="F12" i="3"/>
  <c r="E12" i="3"/>
  <c r="D12" i="3"/>
  <c r="C12" i="3"/>
  <c r="B12" i="3"/>
  <c r="I10" i="3"/>
  <c r="J10" i="3" s="1"/>
  <c r="I9" i="3"/>
  <c r="J9" i="3" s="1"/>
  <c r="I8" i="3"/>
  <c r="J8" i="3" s="1"/>
  <c r="J1" i="3"/>
  <c r="H65" i="2"/>
  <c r="G65" i="2"/>
  <c r="F65" i="2"/>
  <c r="E65" i="2"/>
  <c r="D65" i="2"/>
  <c r="C65" i="2"/>
  <c r="B65" i="2"/>
  <c r="I63" i="2"/>
  <c r="J63" i="2" s="1"/>
  <c r="H63" i="2"/>
  <c r="G63" i="2"/>
  <c r="F63" i="2"/>
  <c r="E63" i="2"/>
  <c r="D63" i="2"/>
  <c r="C63" i="2"/>
  <c r="B63" i="2"/>
  <c r="H61" i="2"/>
  <c r="G61" i="2"/>
  <c r="F61" i="2"/>
  <c r="E61" i="2"/>
  <c r="D61" i="2"/>
  <c r="C61" i="2"/>
  <c r="B61" i="2"/>
  <c r="H59" i="2"/>
  <c r="G59" i="2"/>
  <c r="F59" i="2"/>
  <c r="E59" i="2"/>
  <c r="D59" i="2"/>
  <c r="C59" i="2"/>
  <c r="B59" i="2"/>
  <c r="H56" i="2"/>
  <c r="G56" i="2"/>
  <c r="F56" i="2"/>
  <c r="E56" i="2"/>
  <c r="D56" i="2"/>
  <c r="C56" i="2"/>
  <c r="B56" i="2"/>
  <c r="I50" i="2"/>
  <c r="J50" i="2" s="1"/>
  <c r="H47" i="2"/>
  <c r="G47" i="2"/>
  <c r="F47" i="2"/>
  <c r="E47" i="2"/>
  <c r="D47" i="2"/>
  <c r="C47" i="2"/>
  <c r="B47" i="2"/>
  <c r="H38" i="2"/>
  <c r="G38" i="2"/>
  <c r="F38" i="2"/>
  <c r="E38" i="2"/>
  <c r="D38" i="2"/>
  <c r="C38" i="2"/>
  <c r="B38" i="2"/>
  <c r="H32" i="2"/>
  <c r="G32" i="2"/>
  <c r="F32" i="2"/>
  <c r="E32" i="2"/>
  <c r="D32" i="2"/>
  <c r="C32" i="2"/>
  <c r="B32" i="2"/>
  <c r="I30" i="2"/>
  <c r="J30" i="2" s="1"/>
  <c r="I29" i="2"/>
  <c r="J29" i="2" s="1"/>
  <c r="I28" i="2"/>
  <c r="J28" i="2" s="1"/>
  <c r="I27" i="2"/>
  <c r="J27" i="2" s="1"/>
  <c r="I26" i="2"/>
  <c r="J26" i="2" s="1"/>
  <c r="I25" i="2"/>
  <c r="J25" i="2" s="1"/>
  <c r="I24" i="2"/>
  <c r="J24" i="2" s="1"/>
  <c r="I22" i="2"/>
  <c r="J22" i="2" s="1"/>
  <c r="H22" i="2"/>
  <c r="G22" i="2"/>
  <c r="F22" i="2"/>
  <c r="E22" i="2"/>
  <c r="D22" i="2"/>
  <c r="C22" i="2"/>
  <c r="B22" i="2"/>
  <c r="I20" i="2"/>
  <c r="J20" i="2" s="1"/>
  <c r="I19" i="2"/>
  <c r="J19" i="2" s="1"/>
  <c r="I18" i="2"/>
  <c r="J18" i="2" s="1"/>
  <c r="I17" i="2"/>
  <c r="J17" i="2" s="1"/>
  <c r="I16" i="2"/>
  <c r="J16" i="2" s="1"/>
  <c r="I15" i="2"/>
  <c r="J15" i="2" s="1"/>
  <c r="I14" i="2"/>
  <c r="J14" i="2" s="1"/>
  <c r="H12" i="2"/>
  <c r="I12" i="2" s="1"/>
  <c r="J12" i="2" s="1"/>
  <c r="G12" i="2"/>
  <c r="F12" i="2"/>
  <c r="E12" i="2"/>
  <c r="D12" i="2"/>
  <c r="C12" i="2"/>
  <c r="B12" i="2"/>
  <c r="I10" i="2"/>
  <c r="J10" i="2" s="1"/>
  <c r="I9" i="2"/>
  <c r="J9" i="2" s="1"/>
  <c r="I8" i="2"/>
  <c r="J8" i="2" s="1"/>
  <c r="J1" i="2"/>
  <c r="I29" i="1"/>
  <c r="I30" i="1" s="1"/>
  <c r="E23" i="1"/>
  <c r="E24" i="1" s="1"/>
  <c r="H29" i="1"/>
  <c r="H30" i="1" s="1"/>
  <c r="F29" i="1"/>
  <c r="F30" i="1" s="1"/>
  <c r="D29" i="1"/>
  <c r="D30" i="1" s="1"/>
  <c r="I26" i="1"/>
  <c r="I27" i="1" s="1"/>
  <c r="H26" i="1"/>
  <c r="H27" i="1" s="1"/>
  <c r="G26" i="1"/>
  <c r="G27" i="1" s="1"/>
  <c r="F26" i="1"/>
  <c r="F27" i="1" s="1"/>
  <c r="E26" i="1"/>
  <c r="E27" i="1" s="1"/>
  <c r="D26" i="1"/>
  <c r="D27" i="1" s="1"/>
  <c r="C26" i="1"/>
  <c r="C27" i="1" s="1"/>
  <c r="H23" i="1"/>
  <c r="H24" i="1" s="1"/>
  <c r="F23" i="1"/>
  <c r="F24" i="1" s="1"/>
  <c r="D23" i="1"/>
  <c r="D24" i="1" s="1"/>
  <c r="G29" i="1"/>
  <c r="G30" i="1" s="1"/>
  <c r="C29" i="1"/>
  <c r="C30" i="1" s="1"/>
  <c r="C23" i="1"/>
  <c r="C24" i="1" s="1"/>
  <c r="G23" i="1" l="1"/>
  <c r="G24" i="1" s="1"/>
  <c r="I22" i="4"/>
  <c r="J22" i="4" s="1"/>
  <c r="I32" i="2"/>
  <c r="J32" i="2" s="1"/>
</calcChain>
</file>

<file path=xl/sharedStrings.xml><?xml version="1.0" encoding="utf-8"?>
<sst xmlns="http://schemas.openxmlformats.org/spreadsheetml/2006/main" count="185" uniqueCount="84">
  <si>
    <t>TOTAL JOBS</t>
  </si>
  <si>
    <t>TOTAL POPULATION</t>
  </si>
  <si>
    <t>TOTAL HOUSEHOLDS</t>
  </si>
  <si>
    <t>COG / TPB Planning Area</t>
  </si>
  <si>
    <r>
      <t>(June 2015) ROUND 9.0 ECONOMETRIC MODEL RESULTS (</t>
    </r>
    <r>
      <rPr>
        <b/>
        <i/>
        <sz val="9"/>
        <rFont val="Arial"/>
        <family val="2"/>
      </rPr>
      <t>thousands</t>
    </r>
    <r>
      <rPr>
        <b/>
        <sz val="9"/>
        <rFont val="Arial"/>
        <family val="2"/>
      </rPr>
      <t>) - COG / TPB Planning Area</t>
    </r>
  </si>
  <si>
    <t>Summary of Intermediate Employment Forecasts</t>
  </si>
  <si>
    <t>Final COG Board of Directors 11/09/16</t>
  </si>
  <si>
    <t>Final Round 9.0 Cooperative Forecasts</t>
  </si>
  <si>
    <t>(Thousands)</t>
  </si>
  <si>
    <t>2015 to 2045</t>
  </si>
  <si>
    <t>JURISDICTION</t>
  </si>
  <si>
    <t>Number</t>
  </si>
  <si>
    <t>% Change</t>
  </si>
  <si>
    <t xml:space="preserve">District of Columbia   </t>
  </si>
  <si>
    <t>Arlington County</t>
  </si>
  <si>
    <t xml:space="preserve">City of Alexandria   </t>
  </si>
  <si>
    <t xml:space="preserve">Central Jurisdictions  </t>
  </si>
  <si>
    <t xml:space="preserve">Montgomery County </t>
  </si>
  <si>
    <t xml:space="preserve">   City of Rockville (1)  </t>
  </si>
  <si>
    <t xml:space="preserve">   City of Gaithersburg (1)</t>
  </si>
  <si>
    <t xml:space="preserve">Prince George's County  </t>
  </si>
  <si>
    <t>Fairfax County (2)</t>
  </si>
  <si>
    <t xml:space="preserve">City of Fairfax </t>
  </si>
  <si>
    <t xml:space="preserve">City of Falls Church  </t>
  </si>
  <si>
    <t xml:space="preserve">Inner Suburbs  </t>
  </si>
  <si>
    <t xml:space="preserve">Loudoun County   </t>
  </si>
  <si>
    <t xml:space="preserve">Prince William County   </t>
  </si>
  <si>
    <t xml:space="preserve">City of Manassas  </t>
  </si>
  <si>
    <t xml:space="preserve">City of Manassas Park  </t>
  </si>
  <si>
    <t>Charles County</t>
  </si>
  <si>
    <t xml:space="preserve">Frederick County  </t>
  </si>
  <si>
    <t xml:space="preserve">   City of Frederick (3)</t>
  </si>
  <si>
    <t>Outer Suburbs</t>
  </si>
  <si>
    <t>Anne Arundel County (6)</t>
  </si>
  <si>
    <t>Carroll County (6)</t>
  </si>
  <si>
    <t>Howard County (6)</t>
  </si>
  <si>
    <t xml:space="preserve">Modeled Region - </t>
  </si>
  <si>
    <t>Baltimore Area Jurisdictions</t>
  </si>
  <si>
    <t>King George County (5)</t>
  </si>
  <si>
    <t>Spotsylvania County (5)</t>
  </si>
  <si>
    <t>Modeled Portion Only</t>
  </si>
  <si>
    <t xml:space="preserve">Stafford County  (5)  </t>
  </si>
  <si>
    <t>City of Fredericksburg (5)</t>
  </si>
  <si>
    <t>Fredericksburg Area Jurisdictions</t>
  </si>
  <si>
    <t>St. Mary's County (3)</t>
  </si>
  <si>
    <t>Clarke County</t>
  </si>
  <si>
    <t>Fauquier County</t>
  </si>
  <si>
    <t>Jefferson County</t>
  </si>
  <si>
    <t>Modeled Region -</t>
  </si>
  <si>
    <t>Other Jurisdictions</t>
  </si>
  <si>
    <t xml:space="preserve">Virginia Jurisdictions  </t>
  </si>
  <si>
    <t xml:space="preserve">Maryland Jurisdictions  </t>
  </si>
  <si>
    <t>COG / TPB PLANNING AREA</t>
  </si>
  <si>
    <t>TPB Model Region Total</t>
  </si>
  <si>
    <t>(1) Included in Montgomery County total.</t>
  </si>
  <si>
    <t>(2) Forecasts for all years include Fairfax County Government employees working at the Fairfax County Public Safety Center.</t>
  </si>
  <si>
    <t>(3) Included in Frederick County total.</t>
  </si>
  <si>
    <t>(5) Source: George Washington Regional Commission / Fredericksburg Area MPO February 2013 TAZ Refinements of the January 2012</t>
  </si>
  <si>
    <t>GWRC/FAMPO Long-Range Transportation Plan Update Control Estimates and Forecasts.</t>
  </si>
  <si>
    <t>(6) Source: Baltimore Metropolitan Council, Round 8A. Year 2045 is a MWCOG estimate based on the rate of change between 2035 and 2040.</t>
  </si>
  <si>
    <t>Summary of Intermediate Population Forecasts</t>
  </si>
  <si>
    <t xml:space="preserve">Arlington County   </t>
  </si>
  <si>
    <t>Central Jurisdictions</t>
  </si>
  <si>
    <t xml:space="preserve">   City of Rockville (1)   </t>
  </si>
  <si>
    <t xml:space="preserve">Prince George's County   </t>
  </si>
  <si>
    <t xml:space="preserve">Fairfax County (2)   </t>
  </si>
  <si>
    <t xml:space="preserve">Stafford County (5)  </t>
  </si>
  <si>
    <t xml:space="preserve">Calvert County (3)  </t>
  </si>
  <si>
    <t xml:space="preserve">(2) COG staff produced the 2010 base year to be consistent with the Fairfax County's model for the 2011 - 2041 forecasting period. </t>
  </si>
  <si>
    <t>(4) Included in Frederick County total.</t>
  </si>
  <si>
    <t>Summary of Intermediate Household Forecasts</t>
  </si>
  <si>
    <t xml:space="preserve">City of Alexandria  </t>
  </si>
  <si>
    <t xml:space="preserve">   City of Rockville (1)</t>
  </si>
  <si>
    <t>City of Fairfax</t>
  </si>
  <si>
    <t>Inner Suburbs</t>
  </si>
  <si>
    <t xml:space="preserve">Loudoun County  </t>
  </si>
  <si>
    <t xml:space="preserve">Prince William County  </t>
  </si>
  <si>
    <t xml:space="preserve">City of Manassas Park    </t>
  </si>
  <si>
    <t xml:space="preserve">Stafford County (5)   </t>
  </si>
  <si>
    <t>Absolute and Percentage Difference between Final Round 9.0 and the</t>
  </si>
  <si>
    <t>Round 9.0 Econometric Model (Final Round 9.0 minus Model Results)</t>
  </si>
  <si>
    <r>
      <t xml:space="preserve">FINAL ROUND 9.0 INTERMEDIATE SCENARIO </t>
    </r>
    <r>
      <rPr>
        <b/>
        <i/>
        <sz val="9"/>
        <rFont val="Arial"/>
        <family val="2"/>
      </rPr>
      <t>(thousands) - COG / TPB Planning Area</t>
    </r>
  </si>
  <si>
    <t>St. Mary's County</t>
  </si>
  <si>
    <t>Calvert County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</si>
</sst>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0.0%"/>
    <numFmt numFmtId="166" formatCode="0.0"/>
    <numFmt numFmtId="167" formatCode="0.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i/>
      <sz val="9"/>
      <name val="Arial"/>
      <family val="2"/>
    </font>
    <font>
      <sz val="9"/>
      <color theme="1"/>
      <name val="Arial"/>
      <family val="2"/>
    </font>
    <font>
      <i/>
      <sz val="9"/>
      <name val="Arial"/>
      <family val="2"/>
    </font>
    <font>
      <b/>
      <u/>
      <sz val="9"/>
      <name val="Arial"/>
      <family val="2"/>
    </font>
    <font>
      <sz val="9"/>
      <name val="Arial"/>
      <family val="2"/>
    </font>
    <font>
      <u/>
      <sz val="9"/>
      <name val="Arial"/>
      <family val="2"/>
    </font>
    <font>
      <b/>
      <sz val="9"/>
      <color indexed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Border="1"/>
    <xf numFmtId="0" fontId="6" fillId="0" borderId="0" xfId="0" applyFont="1"/>
    <xf numFmtId="0" fontId="6" fillId="0" borderId="0" xfId="0" applyFont="1" applyBorder="1"/>
    <xf numFmtId="164" fontId="4" fillId="0" borderId="0" xfId="0" applyNumberFormat="1" applyFont="1"/>
    <xf numFmtId="164" fontId="7" fillId="0" borderId="0" xfId="0" applyNumberFormat="1" applyFont="1"/>
    <xf numFmtId="165" fontId="5" fillId="0" borderId="0" xfId="0" applyNumberFormat="1" applyFont="1"/>
    <xf numFmtId="166" fontId="4" fillId="0" borderId="0" xfId="0" applyNumberFormat="1" applyFont="1"/>
    <xf numFmtId="165" fontId="4" fillId="0" borderId="0" xfId="0" applyNumberFormat="1" applyFont="1"/>
    <xf numFmtId="0" fontId="8" fillId="0" borderId="0" xfId="0" applyFont="1"/>
    <xf numFmtId="0" fontId="7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164" fontId="5" fillId="0" borderId="0" xfId="0" applyNumberFormat="1" applyFont="1"/>
    <xf numFmtId="0" fontId="2" fillId="0" borderId="5" xfId="0" applyFont="1" applyBorder="1"/>
    <xf numFmtId="15" fontId="7" fillId="0" borderId="0" xfId="0" applyNumberFormat="1" applyFont="1"/>
    <xf numFmtId="0" fontId="2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2" fillId="0" borderId="2" xfId="0" applyFont="1" applyBorder="1"/>
    <xf numFmtId="0" fontId="7" fillId="0" borderId="3" xfId="0" applyFont="1" applyBorder="1"/>
    <xf numFmtId="0" fontId="8" fillId="0" borderId="4" xfId="0" applyFont="1" applyBorder="1" applyAlignment="1">
      <alignment wrapText="1"/>
    </xf>
    <xf numFmtId="0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67" fontId="2" fillId="0" borderId="5" xfId="0" applyNumberFormat="1" applyFont="1" applyBorder="1" applyAlignment="1">
      <alignment horizontal="center"/>
    </xf>
    <xf numFmtId="0" fontId="2" fillId="0" borderId="6" xfId="0" applyFont="1" applyBorder="1"/>
    <xf numFmtId="0" fontId="7" fillId="0" borderId="5" xfId="0" applyFont="1" applyBorder="1"/>
    <xf numFmtId="167" fontId="7" fillId="0" borderId="5" xfId="0" applyNumberFormat="1" applyFont="1" applyBorder="1"/>
    <xf numFmtId="0" fontId="7" fillId="0" borderId="6" xfId="0" applyFont="1" applyBorder="1"/>
    <xf numFmtId="164" fontId="7" fillId="0" borderId="5" xfId="0" applyNumberFormat="1" applyFont="1" applyFill="1" applyBorder="1"/>
    <xf numFmtId="164" fontId="7" fillId="0" borderId="0" xfId="0" applyNumberFormat="1" applyFont="1" applyFill="1"/>
    <xf numFmtId="164" fontId="2" fillId="0" borderId="5" xfId="0" applyNumberFormat="1" applyFont="1" applyFill="1" applyBorder="1"/>
    <xf numFmtId="165" fontId="2" fillId="0" borderId="6" xfId="0" applyNumberFormat="1" applyFont="1" applyFill="1" applyBorder="1"/>
    <xf numFmtId="164" fontId="7" fillId="0" borderId="5" xfId="0" applyNumberFormat="1" applyFont="1" applyBorder="1"/>
    <xf numFmtId="165" fontId="7" fillId="0" borderId="6" xfId="0" applyNumberFormat="1" applyFont="1" applyBorder="1"/>
    <xf numFmtId="164" fontId="2" fillId="0" borderId="5" xfId="0" applyNumberFormat="1" applyFont="1" applyBorder="1"/>
    <xf numFmtId="164" fontId="2" fillId="0" borderId="0" xfId="0" applyNumberFormat="1" applyFont="1"/>
    <xf numFmtId="165" fontId="2" fillId="0" borderId="6" xfId="0" applyNumberFormat="1" applyFont="1" applyBorder="1"/>
    <xf numFmtId="164" fontId="7" fillId="0" borderId="0" xfId="1" applyNumberFormat="1" applyFont="1"/>
    <xf numFmtId="164" fontId="7" fillId="0" borderId="0" xfId="0" applyNumberFormat="1" applyFont="1" applyAlignment="1">
      <alignment horizontal="right"/>
    </xf>
    <xf numFmtId="164" fontId="8" fillId="0" borderId="0" xfId="0" applyNumberFormat="1" applyFont="1" applyFill="1"/>
    <xf numFmtId="164" fontId="8" fillId="0" borderId="0" xfId="0" applyNumberFormat="1" applyFont="1"/>
    <xf numFmtId="164" fontId="7" fillId="0" borderId="5" xfId="0" applyNumberFormat="1" applyFont="1" applyBorder="1" applyAlignment="1">
      <alignment horizontal="right"/>
    </xf>
    <xf numFmtId="164" fontId="7" fillId="0" borderId="0" xfId="0" applyNumberFormat="1" applyFont="1" applyBorder="1" applyAlignment="1">
      <alignment horizontal="right"/>
    </xf>
    <xf numFmtId="164" fontId="3" fillId="0" borderId="5" xfId="0" applyNumberFormat="1" applyFont="1" applyBorder="1"/>
    <xf numFmtId="165" fontId="3" fillId="0" borderId="6" xfId="0" applyNumberFormat="1" applyFont="1" applyBorder="1"/>
    <xf numFmtId="164" fontId="2" fillId="0" borderId="7" xfId="0" applyNumberFormat="1" applyFont="1" applyBorder="1"/>
    <xf numFmtId="164" fontId="2" fillId="0" borderId="1" xfId="0" applyNumberFormat="1" applyFont="1" applyBorder="1"/>
    <xf numFmtId="165" fontId="2" fillId="0" borderId="8" xfId="0" applyNumberFormat="1" applyFont="1" applyBorder="1"/>
    <xf numFmtId="164" fontId="2" fillId="0" borderId="1" xfId="1" applyNumberFormat="1" applyFont="1" applyBorder="1"/>
    <xf numFmtId="164" fontId="2" fillId="0" borderId="8" xfId="1" applyNumberFormat="1" applyFont="1" applyBorder="1"/>
    <xf numFmtId="164" fontId="2" fillId="0" borderId="9" xfId="0" applyNumberFormat="1" applyFont="1" applyBorder="1"/>
    <xf numFmtId="165" fontId="2" fillId="0" borderId="10" xfId="0" applyNumberFormat="1" applyFont="1" applyBorder="1"/>
    <xf numFmtId="164" fontId="2" fillId="0" borderId="0" xfId="0" applyNumberFormat="1" applyFont="1" applyBorder="1"/>
    <xf numFmtId="165" fontId="2" fillId="0" borderId="0" xfId="0" applyNumberFormat="1" applyFont="1" applyBorder="1"/>
    <xf numFmtId="166" fontId="7" fillId="0" borderId="0" xfId="0" applyNumberFormat="1" applyFont="1"/>
    <xf numFmtId="0" fontId="7" fillId="0" borderId="5" xfId="0" applyFont="1" applyFill="1" applyBorder="1"/>
    <xf numFmtId="0" fontId="2" fillId="0" borderId="5" xfId="0" applyFont="1" applyFill="1" applyBorder="1"/>
    <xf numFmtId="0" fontId="7" fillId="0" borderId="5" xfId="0" applyFont="1" applyBorder="1" applyAlignment="1">
      <alignment horizontal="right"/>
    </xf>
    <xf numFmtId="0" fontId="3" fillId="0" borderId="5" xfId="0" applyFont="1" applyBorder="1"/>
    <xf numFmtId="0" fontId="2" fillId="0" borderId="7" xfId="0" applyFont="1" applyBorder="1"/>
    <xf numFmtId="164" fontId="2" fillId="0" borderId="8" xfId="0" applyNumberFormat="1" applyFont="1" applyBorder="1"/>
    <xf numFmtId="167" fontId="7" fillId="0" borderId="0" xfId="0" applyNumberFormat="1" applyFont="1"/>
    <xf numFmtId="166" fontId="7" fillId="0" borderId="0" xfId="0" applyNumberFormat="1" applyFont="1" applyFill="1"/>
    <xf numFmtId="164" fontId="2" fillId="0" borderId="0" xfId="0" applyNumberFormat="1" applyFont="1" applyFill="1"/>
    <xf numFmtId="164" fontId="7" fillId="0" borderId="0" xfId="0" applyNumberFormat="1" applyFont="1" applyFill="1" applyAlignment="1">
      <alignment horizontal="right"/>
    </xf>
    <xf numFmtId="164" fontId="5" fillId="0" borderId="0" xfId="0" applyNumberFormat="1" applyFont="1" applyFill="1"/>
    <xf numFmtId="164" fontId="2" fillId="0" borderId="7" xfId="0" applyNumberFormat="1" applyFont="1" applyFill="1" applyBorder="1"/>
    <xf numFmtId="164" fontId="2" fillId="0" borderId="2" xfId="0" applyNumberFormat="1" applyFont="1" applyFill="1" applyBorder="1"/>
    <xf numFmtId="165" fontId="2" fillId="0" borderId="4" xfId="0" applyNumberFormat="1" applyFont="1" applyBorder="1"/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7" fontId="2" fillId="0" borderId="2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Employment</a:t>
            </a:r>
          </a:p>
        </c:rich>
      </c:tx>
      <c:layout>
        <c:manualLayout>
          <c:xMode val="edge"/>
          <c:yMode val="edge"/>
          <c:x val="0.64030800497763873"/>
          <c:y val="0.30505698300870282"/>
        </c:manualLayout>
      </c:layout>
      <c:overlay val="1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Final Round 9.0</c:v>
          </c:tx>
          <c:marker>
            <c:symbol val="none"/>
          </c:marker>
          <c:cat>
            <c:numRef>
              <c:f>'[1]Econometric Model Comparison'!$C$12:$J$12</c:f>
              <c:numCache>
                <c:formatCode>General</c:formatCode>
                <c:ptCount val="8"/>
                <c:pt idx="0">
                  <c:v>2010</c:v>
                </c:pt>
                <c:pt idx="1">
                  <c:v>2015</c:v>
                </c:pt>
                <c:pt idx="2">
                  <c:v>2020</c:v>
                </c:pt>
                <c:pt idx="3">
                  <c:v>2025</c:v>
                </c:pt>
                <c:pt idx="4">
                  <c:v>2030</c:v>
                </c:pt>
                <c:pt idx="5">
                  <c:v>2035</c:v>
                </c:pt>
                <c:pt idx="6">
                  <c:v>2040</c:v>
                </c:pt>
                <c:pt idx="7">
                  <c:v>2045</c:v>
                </c:pt>
              </c:numCache>
            </c:numRef>
          </c:cat>
          <c:val>
            <c:numRef>
              <c:f>'[1]Econometric Model Comparison'!$C$14:$J$14</c:f>
              <c:numCache>
                <c:formatCode>General</c:formatCode>
                <c:ptCount val="8"/>
                <c:pt idx="0">
                  <c:v>2998.3890000000006</c:v>
                </c:pt>
                <c:pt idx="1">
                  <c:v>3151.6790000000001</c:v>
                </c:pt>
                <c:pt idx="2">
                  <c:v>3343.0419999999995</c:v>
                </c:pt>
                <c:pt idx="3">
                  <c:v>3562.5689999999991</c:v>
                </c:pt>
                <c:pt idx="4">
                  <c:v>3766.6530000000002</c:v>
                </c:pt>
                <c:pt idx="5">
                  <c:v>3949.0449999999996</c:v>
                </c:pt>
                <c:pt idx="6">
                  <c:v>4125.0170000000007</c:v>
                </c:pt>
                <c:pt idx="7">
                  <c:v>4291.1540000000005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AB-4FED-A2B8-3DE8E17F5816}"/>
            </c:ext>
          </c:extLst>
        </c:ser>
        <c:ser>
          <c:idx val="1"/>
          <c:order val="1"/>
          <c:tx>
            <c:v>Round 9.0 Econometric Model</c:v>
          </c:tx>
          <c:marker>
            <c:symbol val="none"/>
          </c:marker>
          <c:cat>
            <c:numRef>
              <c:f>'[1]Econometric Model Comparison'!$C$12:$J$12</c:f>
              <c:numCache>
                <c:formatCode>General</c:formatCode>
                <c:ptCount val="8"/>
                <c:pt idx="0">
                  <c:v>2010</c:v>
                </c:pt>
                <c:pt idx="1">
                  <c:v>2015</c:v>
                </c:pt>
                <c:pt idx="2">
                  <c:v>2020</c:v>
                </c:pt>
                <c:pt idx="3">
                  <c:v>2025</c:v>
                </c:pt>
                <c:pt idx="4">
                  <c:v>2030</c:v>
                </c:pt>
                <c:pt idx="5">
                  <c:v>2035</c:v>
                </c:pt>
                <c:pt idx="6">
                  <c:v>2040</c:v>
                </c:pt>
                <c:pt idx="7">
                  <c:v>2045</c:v>
                </c:pt>
              </c:numCache>
            </c:numRef>
          </c:cat>
          <c:val>
            <c:numRef>
              <c:f>'[1]Econometric Model Comparison'!$C$6:$J$6</c:f>
              <c:numCache>
                <c:formatCode>General</c:formatCode>
                <c:ptCount val="8"/>
                <c:pt idx="0">
                  <c:v>2985.2479999999891</c:v>
                </c:pt>
                <c:pt idx="1">
                  <c:v>3146.1860000000011</c:v>
                </c:pt>
                <c:pt idx="2">
                  <c:v>3390.8084838301165</c:v>
                </c:pt>
                <c:pt idx="3">
                  <c:v>3542.9443301074157</c:v>
                </c:pt>
                <c:pt idx="4">
                  <c:v>3689.8092067478892</c:v>
                </c:pt>
                <c:pt idx="5">
                  <c:v>3846.7555538726829</c:v>
                </c:pt>
                <c:pt idx="6">
                  <c:v>4018.4301297110142</c:v>
                </c:pt>
                <c:pt idx="7">
                  <c:v>4166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AB-4FED-A2B8-3DE8E17F58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0766176"/>
        <c:axId val="1"/>
      </c:lineChart>
      <c:catAx>
        <c:axId val="570766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in val="15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570766176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Population</a:t>
            </a:r>
          </a:p>
        </c:rich>
      </c:tx>
      <c:layout>
        <c:manualLayout>
          <c:xMode val="edge"/>
          <c:yMode val="edge"/>
          <c:x val="0.64030800497763873"/>
          <c:y val="0.30505698415605026"/>
        </c:manualLayout>
      </c:layout>
      <c:overlay val="1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Final Round 9.0</c:v>
          </c:tx>
          <c:marker>
            <c:symbol val="none"/>
          </c:marker>
          <c:cat>
            <c:numRef>
              <c:f>'[1]Econometric Model Comparison'!$C$12:$J$12</c:f>
              <c:numCache>
                <c:formatCode>General</c:formatCode>
                <c:ptCount val="8"/>
                <c:pt idx="0">
                  <c:v>2010</c:v>
                </c:pt>
                <c:pt idx="1">
                  <c:v>2015</c:v>
                </c:pt>
                <c:pt idx="2">
                  <c:v>2020</c:v>
                </c:pt>
                <c:pt idx="3">
                  <c:v>2025</c:v>
                </c:pt>
                <c:pt idx="4">
                  <c:v>2030</c:v>
                </c:pt>
                <c:pt idx="5">
                  <c:v>2035</c:v>
                </c:pt>
                <c:pt idx="6">
                  <c:v>2040</c:v>
                </c:pt>
                <c:pt idx="7">
                  <c:v>2045</c:v>
                </c:pt>
              </c:numCache>
            </c:numRef>
          </c:cat>
          <c:val>
            <c:numRef>
              <c:f>'[1]Econometric Model Comparison'!$C$15:$J$15</c:f>
              <c:numCache>
                <c:formatCode>General</c:formatCode>
                <c:ptCount val="8"/>
                <c:pt idx="0">
                  <c:v>5047.4820000000009</c:v>
                </c:pt>
                <c:pt idx="1">
                  <c:v>5372.0319999999992</c:v>
                </c:pt>
                <c:pt idx="2">
                  <c:v>5673.11</c:v>
                </c:pt>
                <c:pt idx="3">
                  <c:v>5955.9509999999991</c:v>
                </c:pt>
                <c:pt idx="4">
                  <c:v>6214.2939999999981</c:v>
                </c:pt>
                <c:pt idx="5">
                  <c:v>6453.0040000000008</c:v>
                </c:pt>
                <c:pt idx="6">
                  <c:v>6665.3300000000008</c:v>
                </c:pt>
                <c:pt idx="7">
                  <c:v>6875.9970000000012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9A-4746-A397-61BA88F8BA1A}"/>
            </c:ext>
          </c:extLst>
        </c:ser>
        <c:ser>
          <c:idx val="1"/>
          <c:order val="1"/>
          <c:tx>
            <c:v>Round 9.0 Econometric Model</c:v>
          </c:tx>
          <c:marker>
            <c:symbol val="none"/>
          </c:marker>
          <c:cat>
            <c:numRef>
              <c:f>'[1]Econometric Model Comparison'!$C$12:$J$12</c:f>
              <c:numCache>
                <c:formatCode>General</c:formatCode>
                <c:ptCount val="8"/>
                <c:pt idx="0">
                  <c:v>2010</c:v>
                </c:pt>
                <c:pt idx="1">
                  <c:v>2015</c:v>
                </c:pt>
                <c:pt idx="2">
                  <c:v>2020</c:v>
                </c:pt>
                <c:pt idx="3">
                  <c:v>2025</c:v>
                </c:pt>
                <c:pt idx="4">
                  <c:v>2030</c:v>
                </c:pt>
                <c:pt idx="5">
                  <c:v>2035</c:v>
                </c:pt>
                <c:pt idx="6">
                  <c:v>2040</c:v>
                </c:pt>
                <c:pt idx="7">
                  <c:v>2045</c:v>
                </c:pt>
              </c:numCache>
            </c:numRef>
          </c:cat>
          <c:val>
            <c:numRef>
              <c:f>'[1]Econometric Model Comparison'!$C$7:$J$7</c:f>
              <c:numCache>
                <c:formatCode>General</c:formatCode>
                <c:ptCount val="8"/>
                <c:pt idx="0">
                  <c:v>5086.7830174600876</c:v>
                </c:pt>
                <c:pt idx="1">
                  <c:v>5486.5391158030725</c:v>
                </c:pt>
                <c:pt idx="2">
                  <c:v>5793.5871336089667</c:v>
                </c:pt>
                <c:pt idx="3">
                  <c:v>6043.6050302083167</c:v>
                </c:pt>
                <c:pt idx="4">
                  <c:v>6274.2946578753445</c:v>
                </c:pt>
                <c:pt idx="5">
                  <c:v>6488.6653147692914</c:v>
                </c:pt>
                <c:pt idx="6">
                  <c:v>6686.6454501904454</c:v>
                </c:pt>
                <c:pt idx="7">
                  <c:v>6888.3940000000002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9A-4746-A397-61BA88F8BA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2600544"/>
        <c:axId val="1"/>
      </c:lineChart>
      <c:catAx>
        <c:axId val="57260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in val="15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572600544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Households</a:t>
            </a:r>
          </a:p>
        </c:rich>
      </c:tx>
      <c:layout>
        <c:manualLayout>
          <c:xMode val="edge"/>
          <c:yMode val="edge"/>
          <c:x val="0.64030800497763873"/>
          <c:y val="0.42985322558364414"/>
        </c:manualLayout>
      </c:layout>
      <c:overlay val="1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Final Round 9.0</c:v>
          </c:tx>
          <c:marker>
            <c:symbol val="none"/>
          </c:marker>
          <c:cat>
            <c:numRef>
              <c:f>'[1]Econometric Model Comparison'!$C$12:$J$12</c:f>
              <c:numCache>
                <c:formatCode>General</c:formatCode>
                <c:ptCount val="8"/>
                <c:pt idx="0">
                  <c:v>2010</c:v>
                </c:pt>
                <c:pt idx="1">
                  <c:v>2015</c:v>
                </c:pt>
                <c:pt idx="2">
                  <c:v>2020</c:v>
                </c:pt>
                <c:pt idx="3">
                  <c:v>2025</c:v>
                </c:pt>
                <c:pt idx="4">
                  <c:v>2030</c:v>
                </c:pt>
                <c:pt idx="5">
                  <c:v>2035</c:v>
                </c:pt>
                <c:pt idx="6">
                  <c:v>2040</c:v>
                </c:pt>
                <c:pt idx="7">
                  <c:v>2045</c:v>
                </c:pt>
              </c:numCache>
            </c:numRef>
          </c:cat>
          <c:val>
            <c:numRef>
              <c:f>'[1]Econometric Model Comparison'!$C$16:$J$16</c:f>
              <c:numCache>
                <c:formatCode>General</c:formatCode>
                <c:ptCount val="8"/>
                <c:pt idx="0">
                  <c:v>1884.0539999999999</c:v>
                </c:pt>
                <c:pt idx="1">
                  <c:v>2009.347</c:v>
                </c:pt>
                <c:pt idx="2">
                  <c:v>2135.0840000000003</c:v>
                </c:pt>
                <c:pt idx="3">
                  <c:v>2256.3850000000002</c:v>
                </c:pt>
                <c:pt idx="4">
                  <c:v>2371.1289999999999</c:v>
                </c:pt>
                <c:pt idx="5">
                  <c:v>2470.1529999999993</c:v>
                </c:pt>
                <c:pt idx="6">
                  <c:v>2557.9160000000006</c:v>
                </c:pt>
                <c:pt idx="7">
                  <c:v>2651.2689999999998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8C-43A2-B9B8-46D19DC5F439}"/>
            </c:ext>
          </c:extLst>
        </c:ser>
        <c:ser>
          <c:idx val="1"/>
          <c:order val="1"/>
          <c:tx>
            <c:v>Round 9.0 Econometric Model</c:v>
          </c:tx>
          <c:marker>
            <c:symbol val="none"/>
          </c:marker>
          <c:cat>
            <c:numRef>
              <c:f>'[1]Econometric Model Comparison'!$C$12:$J$12</c:f>
              <c:numCache>
                <c:formatCode>General</c:formatCode>
                <c:ptCount val="8"/>
                <c:pt idx="0">
                  <c:v>2010</c:v>
                </c:pt>
                <c:pt idx="1">
                  <c:v>2015</c:v>
                </c:pt>
                <c:pt idx="2">
                  <c:v>2020</c:v>
                </c:pt>
                <c:pt idx="3">
                  <c:v>2025</c:v>
                </c:pt>
                <c:pt idx="4">
                  <c:v>2030</c:v>
                </c:pt>
                <c:pt idx="5">
                  <c:v>2035</c:v>
                </c:pt>
                <c:pt idx="6">
                  <c:v>2040</c:v>
                </c:pt>
                <c:pt idx="7">
                  <c:v>2045</c:v>
                </c:pt>
              </c:numCache>
            </c:numRef>
          </c:cat>
          <c:val>
            <c:numRef>
              <c:f>'[1]Econometric Model Comparison'!$C$8:$J$8</c:f>
              <c:numCache>
                <c:formatCode>General</c:formatCode>
                <c:ptCount val="8"/>
                <c:pt idx="0">
                  <c:v>1899.2916643535054</c:v>
                </c:pt>
                <c:pt idx="1">
                  <c:v>2009.3608771286861</c:v>
                </c:pt>
                <c:pt idx="2">
                  <c:v>2146.2122562343866</c:v>
                </c:pt>
                <c:pt idx="3">
                  <c:v>2276.1603498073887</c:v>
                </c:pt>
                <c:pt idx="4">
                  <c:v>2400.2456996503911</c:v>
                </c:pt>
                <c:pt idx="5">
                  <c:v>2519.6116081521332</c:v>
                </c:pt>
                <c:pt idx="6">
                  <c:v>2642.674079264747</c:v>
                </c:pt>
                <c:pt idx="7">
                  <c:v>2775.4140000000002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8C-43A2-B9B8-46D19DC5F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2602184"/>
        <c:axId val="1"/>
      </c:lineChart>
      <c:catAx>
        <c:axId val="572602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in val="15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572602184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</xdr:colOff>
      <xdr:row>0</xdr:row>
      <xdr:rowOff>133350</xdr:rowOff>
    </xdr:from>
    <xdr:to>
      <xdr:col>17</xdr:col>
      <xdr:colOff>381000</xdr:colOff>
      <xdr:row>18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8A54F08-DE9A-492B-A92D-85843C2940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38100</xdr:colOff>
      <xdr:row>19</xdr:row>
      <xdr:rowOff>85725</xdr:rowOff>
    </xdr:from>
    <xdr:to>
      <xdr:col>17</xdr:col>
      <xdr:colOff>371475</xdr:colOff>
      <xdr:row>36</xdr:row>
      <xdr:rowOff>66675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D5B381B6-0857-4AB2-B757-51BA9CDB5D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47625</xdr:colOff>
      <xdr:row>37</xdr:row>
      <xdr:rowOff>123825</xdr:rowOff>
    </xdr:from>
    <xdr:to>
      <xdr:col>17</xdr:col>
      <xdr:colOff>381000</xdr:colOff>
      <xdr:row>55</xdr:row>
      <xdr:rowOff>47625</xdr:rowOff>
    </xdr:to>
    <xdr:graphicFrame macro="">
      <xdr:nvGraphicFramePr>
        <xdr:cNvPr id="4" name="Chart 1">
          <a:extLst>
            <a:ext uri="{FF2B5EF4-FFF2-40B4-BE49-F238E27FC236}">
              <a16:creationId xmlns:a16="http://schemas.microsoft.com/office/drawing/2014/main" id="{4FBFA6A3-771F-4CFC-A553-49402AE4B8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SPPS/PLANNING/Round%209/Round%209.0%20Summar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nometric Model Comparison"/>
      <sheetName val="Econometric Model % Sector"/>
      <sheetName val="Round 9.0 Econometric Model"/>
      <sheetName val="Round 9.0JobstoHouseholdRatio"/>
      <sheetName val="Round9.0AHS"/>
      <sheetName val="Round 8.4 Group Quarters"/>
      <sheetName val="Round 9.0 Employment"/>
      <sheetName val="Round 9.0 Emp TAZ Submission"/>
      <sheetName val="empchgMar"/>
      <sheetName val="Round 9.0 Emp Share Increment"/>
      <sheetName val="Round 9.0 Population"/>
      <sheetName val="Round 9.0 Pop TAZ Submission"/>
      <sheetName val="popchgMar"/>
      <sheetName val="Round 9.0 Pop Share Increment"/>
      <sheetName val="Round 9.0 Households"/>
      <sheetName val="Round 9.0 Hou TAZ Submission"/>
      <sheetName val="HouChgMar"/>
      <sheetName val="Round 9.0 Hou Share Increment"/>
      <sheetName val="Round 9.0 Oct. Emp Submission"/>
      <sheetName val="Round 9.0 Oct. Pop Submission"/>
      <sheetName val="Round 9.0 Oct. Hou Submission"/>
      <sheetName val="9.0Emp.IntervalChange"/>
      <sheetName val="9.0Pop.IntervalChange"/>
      <sheetName val="9.0Hou.IntervalChange"/>
      <sheetName val="8.4Employment"/>
      <sheetName val="8.4Population"/>
      <sheetName val="8.4Households"/>
      <sheetName val="empchg8.4"/>
      <sheetName val="popchg8.4"/>
      <sheetName val="hhchg8.4"/>
      <sheetName val="empchg"/>
      <sheetName val="popchg"/>
      <sheetName val="hhchg"/>
      <sheetName val="emp%chg"/>
      <sheetName val="pop%chg"/>
      <sheetName val="hh%chg"/>
    </sheetNames>
    <sheetDataSet>
      <sheetData sheetId="0">
        <row r="6">
          <cell r="C6">
            <v>2985.2479999999891</v>
          </cell>
          <cell r="D6">
            <v>3146.1860000000011</v>
          </cell>
          <cell r="E6">
            <v>3390.8084838301165</v>
          </cell>
          <cell r="F6">
            <v>3542.9443301074157</v>
          </cell>
          <cell r="G6">
            <v>3689.8092067478892</v>
          </cell>
          <cell r="H6">
            <v>3846.7555538726829</v>
          </cell>
          <cell r="I6">
            <v>4018.4301297110142</v>
          </cell>
          <cell r="J6">
            <v>4166</v>
          </cell>
        </row>
        <row r="7">
          <cell r="C7">
            <v>5086.7830174600876</v>
          </cell>
          <cell r="D7">
            <v>5486.5391158030725</v>
          </cell>
          <cell r="E7">
            <v>5793.5871336089667</v>
          </cell>
          <cell r="F7">
            <v>6043.6050302083167</v>
          </cell>
          <cell r="G7">
            <v>6274.2946578753445</v>
          </cell>
          <cell r="H7">
            <v>6488.6653147692914</v>
          </cell>
          <cell r="I7">
            <v>6686.6454501904454</v>
          </cell>
          <cell r="J7">
            <v>6888.3940000000002</v>
          </cell>
        </row>
        <row r="8">
          <cell r="C8">
            <v>1899.2916643535054</v>
          </cell>
          <cell r="D8">
            <v>2009.3608771286861</v>
          </cell>
          <cell r="E8">
            <v>2146.2122562343866</v>
          </cell>
          <cell r="F8">
            <v>2276.1603498073887</v>
          </cell>
          <cell r="G8">
            <v>2400.2456996503911</v>
          </cell>
          <cell r="H8">
            <v>2519.6116081521332</v>
          </cell>
          <cell r="I8">
            <v>2642.674079264747</v>
          </cell>
          <cell r="J8">
            <v>2775.4140000000002</v>
          </cell>
        </row>
        <row r="12">
          <cell r="C12">
            <v>2010</v>
          </cell>
          <cell r="D12">
            <v>2015</v>
          </cell>
          <cell r="E12">
            <v>2020</v>
          </cell>
          <cell r="F12">
            <v>2025</v>
          </cell>
          <cell r="G12">
            <v>2030</v>
          </cell>
          <cell r="H12">
            <v>2035</v>
          </cell>
          <cell r="I12">
            <v>2040</v>
          </cell>
          <cell r="J12">
            <v>2045</v>
          </cell>
        </row>
        <row r="14">
          <cell r="C14">
            <v>2998.3890000000006</v>
          </cell>
          <cell r="D14">
            <v>3151.6790000000001</v>
          </cell>
          <cell r="E14">
            <v>3343.0419999999995</v>
          </cell>
          <cell r="F14">
            <v>3562.5689999999991</v>
          </cell>
          <cell r="G14">
            <v>3766.6530000000002</v>
          </cell>
          <cell r="H14">
            <v>3949.0449999999996</v>
          </cell>
          <cell r="I14">
            <v>4125.0170000000007</v>
          </cell>
          <cell r="J14">
            <v>4291.1540000000005</v>
          </cell>
        </row>
        <row r="15">
          <cell r="C15">
            <v>5047.4820000000009</v>
          </cell>
          <cell r="D15">
            <v>5372.0319999999992</v>
          </cell>
          <cell r="E15">
            <v>5673.11</v>
          </cell>
          <cell r="F15">
            <v>5955.9509999999991</v>
          </cell>
          <cell r="G15">
            <v>6214.2939999999981</v>
          </cell>
          <cell r="H15">
            <v>6453.0040000000008</v>
          </cell>
          <cell r="I15">
            <v>6665.3300000000008</v>
          </cell>
          <cell r="J15">
            <v>6875.9970000000012</v>
          </cell>
        </row>
        <row r="16">
          <cell r="C16">
            <v>1884.0539999999999</v>
          </cell>
          <cell r="D16">
            <v>2009.347</v>
          </cell>
          <cell r="E16">
            <v>2135.0840000000003</v>
          </cell>
          <cell r="F16">
            <v>2256.3850000000002</v>
          </cell>
          <cell r="G16">
            <v>2371.1289999999999</v>
          </cell>
          <cell r="H16">
            <v>2470.1529999999993</v>
          </cell>
          <cell r="I16">
            <v>2557.9160000000006</v>
          </cell>
          <cell r="J16">
            <v>2651.2689999999998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107"/>
  <sheetViews>
    <sheetView tabSelected="1" zoomScale="75" zoomScaleNormal="75" workbookViewId="0">
      <selection activeCell="H48" sqref="H48"/>
    </sheetView>
  </sheetViews>
  <sheetFormatPr defaultRowHeight="12" x14ac:dyDescent="0.2"/>
  <cols>
    <col min="1" max="1" width="27.28515625" style="2" customWidth="1"/>
    <col min="2" max="7" width="9.140625" style="2"/>
    <col min="8" max="8" width="9.85546875" style="2" customWidth="1"/>
    <col min="9" max="9" width="10" style="2" customWidth="1"/>
    <col min="10" max="255" width="9.140625" style="2"/>
    <col min="256" max="256" width="27.28515625" style="2" customWidth="1"/>
    <col min="257" max="257" width="9.140625" style="2"/>
    <col min="258" max="258" width="0.140625" style="2" customWidth="1"/>
    <col min="259" max="263" width="9.140625" style="2"/>
    <col min="264" max="264" width="9.85546875" style="2" customWidth="1"/>
    <col min="265" max="265" width="10" style="2" customWidth="1"/>
    <col min="266" max="511" width="9.140625" style="2"/>
    <col min="512" max="512" width="27.28515625" style="2" customWidth="1"/>
    <col min="513" max="513" width="9.140625" style="2"/>
    <col min="514" max="514" width="0.140625" style="2" customWidth="1"/>
    <col min="515" max="519" width="9.140625" style="2"/>
    <col min="520" max="520" width="9.85546875" style="2" customWidth="1"/>
    <col min="521" max="521" width="10" style="2" customWidth="1"/>
    <col min="522" max="767" width="9.140625" style="2"/>
    <col min="768" max="768" width="27.28515625" style="2" customWidth="1"/>
    <col min="769" max="769" width="9.140625" style="2"/>
    <col min="770" max="770" width="0.140625" style="2" customWidth="1"/>
    <col min="771" max="775" width="9.140625" style="2"/>
    <col min="776" max="776" width="9.85546875" style="2" customWidth="1"/>
    <col min="777" max="777" width="10" style="2" customWidth="1"/>
    <col min="778" max="1023" width="9.140625" style="2"/>
    <col min="1024" max="1024" width="27.28515625" style="2" customWidth="1"/>
    <col min="1025" max="1025" width="9.140625" style="2"/>
    <col min="1026" max="1026" width="0.140625" style="2" customWidth="1"/>
    <col min="1027" max="1031" width="9.140625" style="2"/>
    <col min="1032" max="1032" width="9.85546875" style="2" customWidth="1"/>
    <col min="1033" max="1033" width="10" style="2" customWidth="1"/>
    <col min="1034" max="1279" width="9.140625" style="2"/>
    <col min="1280" max="1280" width="27.28515625" style="2" customWidth="1"/>
    <col min="1281" max="1281" width="9.140625" style="2"/>
    <col min="1282" max="1282" width="0.140625" style="2" customWidth="1"/>
    <col min="1283" max="1287" width="9.140625" style="2"/>
    <col min="1288" max="1288" width="9.85546875" style="2" customWidth="1"/>
    <col min="1289" max="1289" width="10" style="2" customWidth="1"/>
    <col min="1290" max="1535" width="9.140625" style="2"/>
    <col min="1536" max="1536" width="27.28515625" style="2" customWidth="1"/>
    <col min="1537" max="1537" width="9.140625" style="2"/>
    <col min="1538" max="1538" width="0.140625" style="2" customWidth="1"/>
    <col min="1539" max="1543" width="9.140625" style="2"/>
    <col min="1544" max="1544" width="9.85546875" style="2" customWidth="1"/>
    <col min="1545" max="1545" width="10" style="2" customWidth="1"/>
    <col min="1546" max="1791" width="9.140625" style="2"/>
    <col min="1792" max="1792" width="27.28515625" style="2" customWidth="1"/>
    <col min="1793" max="1793" width="9.140625" style="2"/>
    <col min="1794" max="1794" width="0.140625" style="2" customWidth="1"/>
    <col min="1795" max="1799" width="9.140625" style="2"/>
    <col min="1800" max="1800" width="9.85546875" style="2" customWidth="1"/>
    <col min="1801" max="1801" width="10" style="2" customWidth="1"/>
    <col min="1802" max="2047" width="9.140625" style="2"/>
    <col min="2048" max="2048" width="27.28515625" style="2" customWidth="1"/>
    <col min="2049" max="2049" width="9.140625" style="2"/>
    <col min="2050" max="2050" width="0.140625" style="2" customWidth="1"/>
    <col min="2051" max="2055" width="9.140625" style="2"/>
    <col min="2056" max="2056" width="9.85546875" style="2" customWidth="1"/>
    <col min="2057" max="2057" width="10" style="2" customWidth="1"/>
    <col min="2058" max="2303" width="9.140625" style="2"/>
    <col min="2304" max="2304" width="27.28515625" style="2" customWidth="1"/>
    <col min="2305" max="2305" width="9.140625" style="2"/>
    <col min="2306" max="2306" width="0.140625" style="2" customWidth="1"/>
    <col min="2307" max="2311" width="9.140625" style="2"/>
    <col min="2312" max="2312" width="9.85546875" style="2" customWidth="1"/>
    <col min="2313" max="2313" width="10" style="2" customWidth="1"/>
    <col min="2314" max="2559" width="9.140625" style="2"/>
    <col min="2560" max="2560" width="27.28515625" style="2" customWidth="1"/>
    <col min="2561" max="2561" width="9.140625" style="2"/>
    <col min="2562" max="2562" width="0.140625" style="2" customWidth="1"/>
    <col min="2563" max="2567" width="9.140625" style="2"/>
    <col min="2568" max="2568" width="9.85546875" style="2" customWidth="1"/>
    <col min="2569" max="2569" width="10" style="2" customWidth="1"/>
    <col min="2570" max="2815" width="9.140625" style="2"/>
    <col min="2816" max="2816" width="27.28515625" style="2" customWidth="1"/>
    <col min="2817" max="2817" width="9.140625" style="2"/>
    <col min="2818" max="2818" width="0.140625" style="2" customWidth="1"/>
    <col min="2819" max="2823" width="9.140625" style="2"/>
    <col min="2824" max="2824" width="9.85546875" style="2" customWidth="1"/>
    <col min="2825" max="2825" width="10" style="2" customWidth="1"/>
    <col min="2826" max="3071" width="9.140625" style="2"/>
    <col min="3072" max="3072" width="27.28515625" style="2" customWidth="1"/>
    <col min="3073" max="3073" width="9.140625" style="2"/>
    <col min="3074" max="3074" width="0.140625" style="2" customWidth="1"/>
    <col min="3075" max="3079" width="9.140625" style="2"/>
    <col min="3080" max="3080" width="9.85546875" style="2" customWidth="1"/>
    <col min="3081" max="3081" width="10" style="2" customWidth="1"/>
    <col min="3082" max="3327" width="9.140625" style="2"/>
    <col min="3328" max="3328" width="27.28515625" style="2" customWidth="1"/>
    <col min="3329" max="3329" width="9.140625" style="2"/>
    <col min="3330" max="3330" width="0.140625" style="2" customWidth="1"/>
    <col min="3331" max="3335" width="9.140625" style="2"/>
    <col min="3336" max="3336" width="9.85546875" style="2" customWidth="1"/>
    <col min="3337" max="3337" width="10" style="2" customWidth="1"/>
    <col min="3338" max="3583" width="9.140625" style="2"/>
    <col min="3584" max="3584" width="27.28515625" style="2" customWidth="1"/>
    <col min="3585" max="3585" width="9.140625" style="2"/>
    <col min="3586" max="3586" width="0.140625" style="2" customWidth="1"/>
    <col min="3587" max="3591" width="9.140625" style="2"/>
    <col min="3592" max="3592" width="9.85546875" style="2" customWidth="1"/>
    <col min="3593" max="3593" width="10" style="2" customWidth="1"/>
    <col min="3594" max="3839" width="9.140625" style="2"/>
    <col min="3840" max="3840" width="27.28515625" style="2" customWidth="1"/>
    <col min="3841" max="3841" width="9.140625" style="2"/>
    <col min="3842" max="3842" width="0.140625" style="2" customWidth="1"/>
    <col min="3843" max="3847" width="9.140625" style="2"/>
    <col min="3848" max="3848" width="9.85546875" style="2" customWidth="1"/>
    <col min="3849" max="3849" width="10" style="2" customWidth="1"/>
    <col min="3850" max="4095" width="9.140625" style="2"/>
    <col min="4096" max="4096" width="27.28515625" style="2" customWidth="1"/>
    <col min="4097" max="4097" width="9.140625" style="2"/>
    <col min="4098" max="4098" width="0.140625" style="2" customWidth="1"/>
    <col min="4099" max="4103" width="9.140625" style="2"/>
    <col min="4104" max="4104" width="9.85546875" style="2" customWidth="1"/>
    <col min="4105" max="4105" width="10" style="2" customWidth="1"/>
    <col min="4106" max="4351" width="9.140625" style="2"/>
    <col min="4352" max="4352" width="27.28515625" style="2" customWidth="1"/>
    <col min="4353" max="4353" width="9.140625" style="2"/>
    <col min="4354" max="4354" width="0.140625" style="2" customWidth="1"/>
    <col min="4355" max="4359" width="9.140625" style="2"/>
    <col min="4360" max="4360" width="9.85546875" style="2" customWidth="1"/>
    <col min="4361" max="4361" width="10" style="2" customWidth="1"/>
    <col min="4362" max="4607" width="9.140625" style="2"/>
    <col min="4608" max="4608" width="27.28515625" style="2" customWidth="1"/>
    <col min="4609" max="4609" width="9.140625" style="2"/>
    <col min="4610" max="4610" width="0.140625" style="2" customWidth="1"/>
    <col min="4611" max="4615" width="9.140625" style="2"/>
    <col min="4616" max="4616" width="9.85546875" style="2" customWidth="1"/>
    <col min="4617" max="4617" width="10" style="2" customWidth="1"/>
    <col min="4618" max="4863" width="9.140625" style="2"/>
    <col min="4864" max="4864" width="27.28515625" style="2" customWidth="1"/>
    <col min="4865" max="4865" width="9.140625" style="2"/>
    <col min="4866" max="4866" width="0.140625" style="2" customWidth="1"/>
    <col min="4867" max="4871" width="9.140625" style="2"/>
    <col min="4872" max="4872" width="9.85546875" style="2" customWidth="1"/>
    <col min="4873" max="4873" width="10" style="2" customWidth="1"/>
    <col min="4874" max="5119" width="9.140625" style="2"/>
    <col min="5120" max="5120" width="27.28515625" style="2" customWidth="1"/>
    <col min="5121" max="5121" width="9.140625" style="2"/>
    <col min="5122" max="5122" width="0.140625" style="2" customWidth="1"/>
    <col min="5123" max="5127" width="9.140625" style="2"/>
    <col min="5128" max="5128" width="9.85546875" style="2" customWidth="1"/>
    <col min="5129" max="5129" width="10" style="2" customWidth="1"/>
    <col min="5130" max="5375" width="9.140625" style="2"/>
    <col min="5376" max="5376" width="27.28515625" style="2" customWidth="1"/>
    <col min="5377" max="5377" width="9.140625" style="2"/>
    <col min="5378" max="5378" width="0.140625" style="2" customWidth="1"/>
    <col min="5379" max="5383" width="9.140625" style="2"/>
    <col min="5384" max="5384" width="9.85546875" style="2" customWidth="1"/>
    <col min="5385" max="5385" width="10" style="2" customWidth="1"/>
    <col min="5386" max="5631" width="9.140625" style="2"/>
    <col min="5632" max="5632" width="27.28515625" style="2" customWidth="1"/>
    <col min="5633" max="5633" width="9.140625" style="2"/>
    <col min="5634" max="5634" width="0.140625" style="2" customWidth="1"/>
    <col min="5635" max="5639" width="9.140625" style="2"/>
    <col min="5640" max="5640" width="9.85546875" style="2" customWidth="1"/>
    <col min="5641" max="5641" width="10" style="2" customWidth="1"/>
    <col min="5642" max="5887" width="9.140625" style="2"/>
    <col min="5888" max="5888" width="27.28515625" style="2" customWidth="1"/>
    <col min="5889" max="5889" width="9.140625" style="2"/>
    <col min="5890" max="5890" width="0.140625" style="2" customWidth="1"/>
    <col min="5891" max="5895" width="9.140625" style="2"/>
    <col min="5896" max="5896" width="9.85546875" style="2" customWidth="1"/>
    <col min="5897" max="5897" width="10" style="2" customWidth="1"/>
    <col min="5898" max="6143" width="9.140625" style="2"/>
    <col min="6144" max="6144" width="27.28515625" style="2" customWidth="1"/>
    <col min="6145" max="6145" width="9.140625" style="2"/>
    <col min="6146" max="6146" width="0.140625" style="2" customWidth="1"/>
    <col min="6147" max="6151" width="9.140625" style="2"/>
    <col min="6152" max="6152" width="9.85546875" style="2" customWidth="1"/>
    <col min="6153" max="6153" width="10" style="2" customWidth="1"/>
    <col min="6154" max="6399" width="9.140625" style="2"/>
    <col min="6400" max="6400" width="27.28515625" style="2" customWidth="1"/>
    <col min="6401" max="6401" width="9.140625" style="2"/>
    <col min="6402" max="6402" width="0.140625" style="2" customWidth="1"/>
    <col min="6403" max="6407" width="9.140625" style="2"/>
    <col min="6408" max="6408" width="9.85546875" style="2" customWidth="1"/>
    <col min="6409" max="6409" width="10" style="2" customWidth="1"/>
    <col min="6410" max="6655" width="9.140625" style="2"/>
    <col min="6656" max="6656" width="27.28515625" style="2" customWidth="1"/>
    <col min="6657" max="6657" width="9.140625" style="2"/>
    <col min="6658" max="6658" width="0.140625" style="2" customWidth="1"/>
    <col min="6659" max="6663" width="9.140625" style="2"/>
    <col min="6664" max="6664" width="9.85546875" style="2" customWidth="1"/>
    <col min="6665" max="6665" width="10" style="2" customWidth="1"/>
    <col min="6666" max="6911" width="9.140625" style="2"/>
    <col min="6912" max="6912" width="27.28515625" style="2" customWidth="1"/>
    <col min="6913" max="6913" width="9.140625" style="2"/>
    <col min="6914" max="6914" width="0.140625" style="2" customWidth="1"/>
    <col min="6915" max="6919" width="9.140625" style="2"/>
    <col min="6920" max="6920" width="9.85546875" style="2" customWidth="1"/>
    <col min="6921" max="6921" width="10" style="2" customWidth="1"/>
    <col min="6922" max="7167" width="9.140625" style="2"/>
    <col min="7168" max="7168" width="27.28515625" style="2" customWidth="1"/>
    <col min="7169" max="7169" width="9.140625" style="2"/>
    <col min="7170" max="7170" width="0.140625" style="2" customWidth="1"/>
    <col min="7171" max="7175" width="9.140625" style="2"/>
    <col min="7176" max="7176" width="9.85546875" style="2" customWidth="1"/>
    <col min="7177" max="7177" width="10" style="2" customWidth="1"/>
    <col min="7178" max="7423" width="9.140625" style="2"/>
    <col min="7424" max="7424" width="27.28515625" style="2" customWidth="1"/>
    <col min="7425" max="7425" width="9.140625" style="2"/>
    <col min="7426" max="7426" width="0.140625" style="2" customWidth="1"/>
    <col min="7427" max="7431" width="9.140625" style="2"/>
    <col min="7432" max="7432" width="9.85546875" style="2" customWidth="1"/>
    <col min="7433" max="7433" width="10" style="2" customWidth="1"/>
    <col min="7434" max="7679" width="9.140625" style="2"/>
    <col min="7680" max="7680" width="27.28515625" style="2" customWidth="1"/>
    <col min="7681" max="7681" width="9.140625" style="2"/>
    <col min="7682" max="7682" width="0.140625" style="2" customWidth="1"/>
    <col min="7683" max="7687" width="9.140625" style="2"/>
    <col min="7688" max="7688" width="9.85546875" style="2" customWidth="1"/>
    <col min="7689" max="7689" width="10" style="2" customWidth="1"/>
    <col min="7690" max="7935" width="9.140625" style="2"/>
    <col min="7936" max="7936" width="27.28515625" style="2" customWidth="1"/>
    <col min="7937" max="7937" width="9.140625" style="2"/>
    <col min="7938" max="7938" width="0.140625" style="2" customWidth="1"/>
    <col min="7939" max="7943" width="9.140625" style="2"/>
    <col min="7944" max="7944" width="9.85546875" style="2" customWidth="1"/>
    <col min="7945" max="7945" width="10" style="2" customWidth="1"/>
    <col min="7946" max="8191" width="9.140625" style="2"/>
    <col min="8192" max="8192" width="27.28515625" style="2" customWidth="1"/>
    <col min="8193" max="8193" width="9.140625" style="2"/>
    <col min="8194" max="8194" width="0.140625" style="2" customWidth="1"/>
    <col min="8195" max="8199" width="9.140625" style="2"/>
    <col min="8200" max="8200" width="9.85546875" style="2" customWidth="1"/>
    <col min="8201" max="8201" width="10" style="2" customWidth="1"/>
    <col min="8202" max="8447" width="9.140625" style="2"/>
    <col min="8448" max="8448" width="27.28515625" style="2" customWidth="1"/>
    <col min="8449" max="8449" width="9.140625" style="2"/>
    <col min="8450" max="8450" width="0.140625" style="2" customWidth="1"/>
    <col min="8451" max="8455" width="9.140625" style="2"/>
    <col min="8456" max="8456" width="9.85546875" style="2" customWidth="1"/>
    <col min="8457" max="8457" width="10" style="2" customWidth="1"/>
    <col min="8458" max="8703" width="9.140625" style="2"/>
    <col min="8704" max="8704" width="27.28515625" style="2" customWidth="1"/>
    <col min="8705" max="8705" width="9.140625" style="2"/>
    <col min="8706" max="8706" width="0.140625" style="2" customWidth="1"/>
    <col min="8707" max="8711" width="9.140625" style="2"/>
    <col min="8712" max="8712" width="9.85546875" style="2" customWidth="1"/>
    <col min="8713" max="8713" width="10" style="2" customWidth="1"/>
    <col min="8714" max="8959" width="9.140625" style="2"/>
    <col min="8960" max="8960" width="27.28515625" style="2" customWidth="1"/>
    <col min="8961" max="8961" width="9.140625" style="2"/>
    <col min="8962" max="8962" width="0.140625" style="2" customWidth="1"/>
    <col min="8963" max="8967" width="9.140625" style="2"/>
    <col min="8968" max="8968" width="9.85546875" style="2" customWidth="1"/>
    <col min="8969" max="8969" width="10" style="2" customWidth="1"/>
    <col min="8970" max="9215" width="9.140625" style="2"/>
    <col min="9216" max="9216" width="27.28515625" style="2" customWidth="1"/>
    <col min="9217" max="9217" width="9.140625" style="2"/>
    <col min="9218" max="9218" width="0.140625" style="2" customWidth="1"/>
    <col min="9219" max="9223" width="9.140625" style="2"/>
    <col min="9224" max="9224" width="9.85546875" style="2" customWidth="1"/>
    <col min="9225" max="9225" width="10" style="2" customWidth="1"/>
    <col min="9226" max="9471" width="9.140625" style="2"/>
    <col min="9472" max="9472" width="27.28515625" style="2" customWidth="1"/>
    <col min="9473" max="9473" width="9.140625" style="2"/>
    <col min="9474" max="9474" width="0.140625" style="2" customWidth="1"/>
    <col min="9475" max="9479" width="9.140625" style="2"/>
    <col min="9480" max="9480" width="9.85546875" style="2" customWidth="1"/>
    <col min="9481" max="9481" width="10" style="2" customWidth="1"/>
    <col min="9482" max="9727" width="9.140625" style="2"/>
    <col min="9728" max="9728" width="27.28515625" style="2" customWidth="1"/>
    <col min="9729" max="9729" width="9.140625" style="2"/>
    <col min="9730" max="9730" width="0.140625" style="2" customWidth="1"/>
    <col min="9731" max="9735" width="9.140625" style="2"/>
    <col min="9736" max="9736" width="9.85546875" style="2" customWidth="1"/>
    <col min="9737" max="9737" width="10" style="2" customWidth="1"/>
    <col min="9738" max="9983" width="9.140625" style="2"/>
    <col min="9984" max="9984" width="27.28515625" style="2" customWidth="1"/>
    <col min="9985" max="9985" width="9.140625" style="2"/>
    <col min="9986" max="9986" width="0.140625" style="2" customWidth="1"/>
    <col min="9987" max="9991" width="9.140625" style="2"/>
    <col min="9992" max="9992" width="9.85546875" style="2" customWidth="1"/>
    <col min="9993" max="9993" width="10" style="2" customWidth="1"/>
    <col min="9994" max="10239" width="9.140625" style="2"/>
    <col min="10240" max="10240" width="27.28515625" style="2" customWidth="1"/>
    <col min="10241" max="10241" width="9.140625" style="2"/>
    <col min="10242" max="10242" width="0.140625" style="2" customWidth="1"/>
    <col min="10243" max="10247" width="9.140625" style="2"/>
    <col min="10248" max="10248" width="9.85546875" style="2" customWidth="1"/>
    <col min="10249" max="10249" width="10" style="2" customWidth="1"/>
    <col min="10250" max="10495" width="9.140625" style="2"/>
    <col min="10496" max="10496" width="27.28515625" style="2" customWidth="1"/>
    <col min="10497" max="10497" width="9.140625" style="2"/>
    <col min="10498" max="10498" width="0.140625" style="2" customWidth="1"/>
    <col min="10499" max="10503" width="9.140625" style="2"/>
    <col min="10504" max="10504" width="9.85546875" style="2" customWidth="1"/>
    <col min="10505" max="10505" width="10" style="2" customWidth="1"/>
    <col min="10506" max="10751" width="9.140625" style="2"/>
    <col min="10752" max="10752" width="27.28515625" style="2" customWidth="1"/>
    <col min="10753" max="10753" width="9.140625" style="2"/>
    <col min="10754" max="10754" width="0.140625" style="2" customWidth="1"/>
    <col min="10755" max="10759" width="9.140625" style="2"/>
    <col min="10760" max="10760" width="9.85546875" style="2" customWidth="1"/>
    <col min="10761" max="10761" width="10" style="2" customWidth="1"/>
    <col min="10762" max="11007" width="9.140625" style="2"/>
    <col min="11008" max="11008" width="27.28515625" style="2" customWidth="1"/>
    <col min="11009" max="11009" width="9.140625" style="2"/>
    <col min="11010" max="11010" width="0.140625" style="2" customWidth="1"/>
    <col min="11011" max="11015" width="9.140625" style="2"/>
    <col min="11016" max="11016" width="9.85546875" style="2" customWidth="1"/>
    <col min="11017" max="11017" width="10" style="2" customWidth="1"/>
    <col min="11018" max="11263" width="9.140625" style="2"/>
    <col min="11264" max="11264" width="27.28515625" style="2" customWidth="1"/>
    <col min="11265" max="11265" width="9.140625" style="2"/>
    <col min="11266" max="11266" width="0.140625" style="2" customWidth="1"/>
    <col min="11267" max="11271" width="9.140625" style="2"/>
    <col min="11272" max="11272" width="9.85546875" style="2" customWidth="1"/>
    <col min="11273" max="11273" width="10" style="2" customWidth="1"/>
    <col min="11274" max="11519" width="9.140625" style="2"/>
    <col min="11520" max="11520" width="27.28515625" style="2" customWidth="1"/>
    <col min="11521" max="11521" width="9.140625" style="2"/>
    <col min="11522" max="11522" width="0.140625" style="2" customWidth="1"/>
    <col min="11523" max="11527" width="9.140625" style="2"/>
    <col min="11528" max="11528" width="9.85546875" style="2" customWidth="1"/>
    <col min="11529" max="11529" width="10" style="2" customWidth="1"/>
    <col min="11530" max="11775" width="9.140625" style="2"/>
    <col min="11776" max="11776" width="27.28515625" style="2" customWidth="1"/>
    <col min="11777" max="11777" width="9.140625" style="2"/>
    <col min="11778" max="11778" width="0.140625" style="2" customWidth="1"/>
    <col min="11779" max="11783" width="9.140625" style="2"/>
    <col min="11784" max="11784" width="9.85546875" style="2" customWidth="1"/>
    <col min="11785" max="11785" width="10" style="2" customWidth="1"/>
    <col min="11786" max="12031" width="9.140625" style="2"/>
    <col min="12032" max="12032" width="27.28515625" style="2" customWidth="1"/>
    <col min="12033" max="12033" width="9.140625" style="2"/>
    <col min="12034" max="12034" width="0.140625" style="2" customWidth="1"/>
    <col min="12035" max="12039" width="9.140625" style="2"/>
    <col min="12040" max="12040" width="9.85546875" style="2" customWidth="1"/>
    <col min="12041" max="12041" width="10" style="2" customWidth="1"/>
    <col min="12042" max="12287" width="9.140625" style="2"/>
    <col min="12288" max="12288" width="27.28515625" style="2" customWidth="1"/>
    <col min="12289" max="12289" width="9.140625" style="2"/>
    <col min="12290" max="12290" width="0.140625" style="2" customWidth="1"/>
    <col min="12291" max="12295" width="9.140625" style="2"/>
    <col min="12296" max="12296" width="9.85546875" style="2" customWidth="1"/>
    <col min="12297" max="12297" width="10" style="2" customWidth="1"/>
    <col min="12298" max="12543" width="9.140625" style="2"/>
    <col min="12544" max="12544" width="27.28515625" style="2" customWidth="1"/>
    <col min="12545" max="12545" width="9.140625" style="2"/>
    <col min="12546" max="12546" width="0.140625" style="2" customWidth="1"/>
    <col min="12547" max="12551" width="9.140625" style="2"/>
    <col min="12552" max="12552" width="9.85546875" style="2" customWidth="1"/>
    <col min="12553" max="12553" width="10" style="2" customWidth="1"/>
    <col min="12554" max="12799" width="9.140625" style="2"/>
    <col min="12800" max="12800" width="27.28515625" style="2" customWidth="1"/>
    <col min="12801" max="12801" width="9.140625" style="2"/>
    <col min="12802" max="12802" width="0.140625" style="2" customWidth="1"/>
    <col min="12803" max="12807" width="9.140625" style="2"/>
    <col min="12808" max="12808" width="9.85546875" style="2" customWidth="1"/>
    <col min="12809" max="12809" width="10" style="2" customWidth="1"/>
    <col min="12810" max="13055" width="9.140625" style="2"/>
    <col min="13056" max="13056" width="27.28515625" style="2" customWidth="1"/>
    <col min="13057" max="13057" width="9.140625" style="2"/>
    <col min="13058" max="13058" width="0.140625" style="2" customWidth="1"/>
    <col min="13059" max="13063" width="9.140625" style="2"/>
    <col min="13064" max="13064" width="9.85546875" style="2" customWidth="1"/>
    <col min="13065" max="13065" width="10" style="2" customWidth="1"/>
    <col min="13066" max="13311" width="9.140625" style="2"/>
    <col min="13312" max="13312" width="27.28515625" style="2" customWidth="1"/>
    <col min="13313" max="13313" width="9.140625" style="2"/>
    <col min="13314" max="13314" width="0.140625" style="2" customWidth="1"/>
    <col min="13315" max="13319" width="9.140625" style="2"/>
    <col min="13320" max="13320" width="9.85546875" style="2" customWidth="1"/>
    <col min="13321" max="13321" width="10" style="2" customWidth="1"/>
    <col min="13322" max="13567" width="9.140625" style="2"/>
    <col min="13568" max="13568" width="27.28515625" style="2" customWidth="1"/>
    <col min="13569" max="13569" width="9.140625" style="2"/>
    <col min="13570" max="13570" width="0.140625" style="2" customWidth="1"/>
    <col min="13571" max="13575" width="9.140625" style="2"/>
    <col min="13576" max="13576" width="9.85546875" style="2" customWidth="1"/>
    <col min="13577" max="13577" width="10" style="2" customWidth="1"/>
    <col min="13578" max="13823" width="9.140625" style="2"/>
    <col min="13824" max="13824" width="27.28515625" style="2" customWidth="1"/>
    <col min="13825" max="13825" width="9.140625" style="2"/>
    <col min="13826" max="13826" width="0.140625" style="2" customWidth="1"/>
    <col min="13827" max="13831" width="9.140625" style="2"/>
    <col min="13832" max="13832" width="9.85546875" style="2" customWidth="1"/>
    <col min="13833" max="13833" width="10" style="2" customWidth="1"/>
    <col min="13834" max="14079" width="9.140625" style="2"/>
    <col min="14080" max="14080" width="27.28515625" style="2" customWidth="1"/>
    <col min="14081" max="14081" width="9.140625" style="2"/>
    <col min="14082" max="14082" width="0.140625" style="2" customWidth="1"/>
    <col min="14083" max="14087" width="9.140625" style="2"/>
    <col min="14088" max="14088" width="9.85546875" style="2" customWidth="1"/>
    <col min="14089" max="14089" width="10" style="2" customWidth="1"/>
    <col min="14090" max="14335" width="9.140625" style="2"/>
    <col min="14336" max="14336" width="27.28515625" style="2" customWidth="1"/>
    <col min="14337" max="14337" width="9.140625" style="2"/>
    <col min="14338" max="14338" width="0.140625" style="2" customWidth="1"/>
    <col min="14339" max="14343" width="9.140625" style="2"/>
    <col min="14344" max="14344" width="9.85546875" style="2" customWidth="1"/>
    <col min="14345" max="14345" width="10" style="2" customWidth="1"/>
    <col min="14346" max="14591" width="9.140625" style="2"/>
    <col min="14592" max="14592" width="27.28515625" style="2" customWidth="1"/>
    <col min="14593" max="14593" width="9.140625" style="2"/>
    <col min="14594" max="14594" width="0.140625" style="2" customWidth="1"/>
    <col min="14595" max="14599" width="9.140625" style="2"/>
    <col min="14600" max="14600" width="9.85546875" style="2" customWidth="1"/>
    <col min="14601" max="14601" width="10" style="2" customWidth="1"/>
    <col min="14602" max="14847" width="9.140625" style="2"/>
    <col min="14848" max="14848" width="27.28515625" style="2" customWidth="1"/>
    <col min="14849" max="14849" width="9.140625" style="2"/>
    <col min="14850" max="14850" width="0.140625" style="2" customWidth="1"/>
    <col min="14851" max="14855" width="9.140625" style="2"/>
    <col min="14856" max="14856" width="9.85546875" style="2" customWidth="1"/>
    <col min="14857" max="14857" width="10" style="2" customWidth="1"/>
    <col min="14858" max="15103" width="9.140625" style="2"/>
    <col min="15104" max="15104" width="27.28515625" style="2" customWidth="1"/>
    <col min="15105" max="15105" width="9.140625" style="2"/>
    <col min="15106" max="15106" width="0.140625" style="2" customWidth="1"/>
    <col min="15107" max="15111" width="9.140625" style="2"/>
    <col min="15112" max="15112" width="9.85546875" style="2" customWidth="1"/>
    <col min="15113" max="15113" width="10" style="2" customWidth="1"/>
    <col min="15114" max="15359" width="9.140625" style="2"/>
    <col min="15360" max="15360" width="27.28515625" style="2" customWidth="1"/>
    <col min="15361" max="15361" width="9.140625" style="2"/>
    <col min="15362" max="15362" width="0.140625" style="2" customWidth="1"/>
    <col min="15363" max="15367" width="9.140625" style="2"/>
    <col min="15368" max="15368" width="9.85546875" style="2" customWidth="1"/>
    <col min="15369" max="15369" width="10" style="2" customWidth="1"/>
    <col min="15370" max="15615" width="9.140625" style="2"/>
    <col min="15616" max="15616" width="27.28515625" style="2" customWidth="1"/>
    <col min="15617" max="15617" width="9.140625" style="2"/>
    <col min="15618" max="15618" width="0.140625" style="2" customWidth="1"/>
    <col min="15619" max="15623" width="9.140625" style="2"/>
    <col min="15624" max="15624" width="9.85546875" style="2" customWidth="1"/>
    <col min="15625" max="15625" width="10" style="2" customWidth="1"/>
    <col min="15626" max="15871" width="9.140625" style="2"/>
    <col min="15872" max="15872" width="27.28515625" style="2" customWidth="1"/>
    <col min="15873" max="15873" width="9.140625" style="2"/>
    <col min="15874" max="15874" width="0.140625" style="2" customWidth="1"/>
    <col min="15875" max="15879" width="9.140625" style="2"/>
    <col min="15880" max="15880" width="9.85546875" style="2" customWidth="1"/>
    <col min="15881" max="15881" width="10" style="2" customWidth="1"/>
    <col min="15882" max="16127" width="9.140625" style="2"/>
    <col min="16128" max="16128" width="27.28515625" style="2" customWidth="1"/>
    <col min="16129" max="16129" width="9.140625" style="2"/>
    <col min="16130" max="16130" width="0.140625" style="2" customWidth="1"/>
    <col min="16131" max="16135" width="9.140625" style="2"/>
    <col min="16136" max="16136" width="9.85546875" style="2" customWidth="1"/>
    <col min="16137" max="16137" width="10" style="2" customWidth="1"/>
    <col min="16138" max="16384" width="9.140625" style="2"/>
  </cols>
  <sheetData>
    <row r="2" spans="1:9" x14ac:dyDescent="0.2">
      <c r="A2" s="1" t="s">
        <v>4</v>
      </c>
    </row>
    <row r="3" spans="1:9" x14ac:dyDescent="0.2">
      <c r="A3" s="3"/>
      <c r="B3" s="1"/>
      <c r="C3" s="3"/>
      <c r="H3" s="4"/>
    </row>
    <row r="4" spans="1:9" x14ac:dyDescent="0.2">
      <c r="B4" s="5"/>
      <c r="C4" s="5">
        <v>2015</v>
      </c>
      <c r="D4" s="5">
        <v>2020</v>
      </c>
      <c r="E4" s="5">
        <v>2025</v>
      </c>
      <c r="F4" s="5">
        <v>2030</v>
      </c>
      <c r="G4" s="6">
        <v>2035</v>
      </c>
      <c r="H4" s="5">
        <v>2040</v>
      </c>
      <c r="I4" s="5">
        <v>2045</v>
      </c>
    </row>
    <row r="5" spans="1:9" x14ac:dyDescent="0.2">
      <c r="G5" s="4"/>
    </row>
    <row r="6" spans="1:9" x14ac:dyDescent="0.2">
      <c r="A6" s="7" t="s">
        <v>0</v>
      </c>
      <c r="B6" s="7"/>
      <c r="C6" s="7">
        <v>3146.1860000000011</v>
      </c>
      <c r="D6" s="7">
        <v>3390.8084838301165</v>
      </c>
      <c r="E6" s="7">
        <v>3542.9443301074157</v>
      </c>
      <c r="F6" s="7">
        <v>3689.8092067478892</v>
      </c>
      <c r="G6" s="7">
        <v>3846.7555538726829</v>
      </c>
      <c r="H6" s="7">
        <v>4018.4301297110142</v>
      </c>
      <c r="I6" s="7">
        <v>4166</v>
      </c>
    </row>
    <row r="7" spans="1:9" x14ac:dyDescent="0.2">
      <c r="A7" s="7" t="s">
        <v>1</v>
      </c>
      <c r="B7" s="7"/>
      <c r="C7" s="7">
        <v>5486.5391158030725</v>
      </c>
      <c r="D7" s="7">
        <v>5793.5871336089667</v>
      </c>
      <c r="E7" s="7">
        <v>6043.6050302083167</v>
      </c>
      <c r="F7" s="7">
        <v>6274.2946578753445</v>
      </c>
      <c r="G7" s="7">
        <v>6488.6653147692914</v>
      </c>
      <c r="H7" s="7">
        <v>6686.6454501904454</v>
      </c>
      <c r="I7" s="7">
        <v>6888.3940000000002</v>
      </c>
    </row>
    <row r="8" spans="1:9" x14ac:dyDescent="0.2">
      <c r="A8" s="7" t="s">
        <v>2</v>
      </c>
      <c r="B8" s="7"/>
      <c r="C8" s="7">
        <v>2009.3608771286861</v>
      </c>
      <c r="D8" s="7">
        <v>2146.2122562343866</v>
      </c>
      <c r="E8" s="7">
        <v>2276.1603498073887</v>
      </c>
      <c r="F8" s="7">
        <v>2400.2456996503911</v>
      </c>
      <c r="G8" s="7">
        <v>2519.6116081521332</v>
      </c>
      <c r="H8" s="7">
        <v>2642.674079264747</v>
      </c>
      <c r="I8" s="7">
        <v>2775.4140000000002</v>
      </c>
    </row>
    <row r="9" spans="1:9" x14ac:dyDescent="0.2">
      <c r="H9" s="4"/>
    </row>
    <row r="10" spans="1:9" x14ac:dyDescent="0.2">
      <c r="B10" s="1" t="s">
        <v>81</v>
      </c>
      <c r="H10" s="4"/>
    </row>
    <row r="12" spans="1:9" x14ac:dyDescent="0.2">
      <c r="B12" s="5"/>
      <c r="C12" s="5">
        <v>2015</v>
      </c>
      <c r="D12" s="5">
        <v>2020</v>
      </c>
      <c r="E12" s="5">
        <v>2025</v>
      </c>
      <c r="F12" s="5">
        <v>2030</v>
      </c>
      <c r="G12" s="5">
        <v>2035</v>
      </c>
      <c r="H12" s="5">
        <v>2040</v>
      </c>
      <c r="I12" s="5">
        <v>2045</v>
      </c>
    </row>
    <row r="14" spans="1:9" x14ac:dyDescent="0.2">
      <c r="A14" s="2" t="s">
        <v>0</v>
      </c>
      <c r="B14" s="7"/>
      <c r="C14" s="7">
        <f>'Round 9.0 Employment'!B63</f>
        <v>3151.6790000000001</v>
      </c>
      <c r="D14" s="7">
        <f>'Round 9.0 Employment'!C63</f>
        <v>3343.0419999999995</v>
      </c>
      <c r="E14" s="7">
        <f>'Round 9.0 Employment'!D63</f>
        <v>3562.5689999999991</v>
      </c>
      <c r="F14" s="7">
        <f>'Round 9.0 Employment'!E63</f>
        <v>3766.6530000000002</v>
      </c>
      <c r="G14" s="7">
        <f>'Round 9.0 Employment'!F63</f>
        <v>3949.0449999999996</v>
      </c>
      <c r="H14" s="7">
        <f>'Round 9.0 Employment'!G63</f>
        <v>4125.0170000000007</v>
      </c>
      <c r="I14" s="7">
        <f>'Round 9.0 Employment'!H63</f>
        <v>4291.1540000000005</v>
      </c>
    </row>
    <row r="15" spans="1:9" x14ac:dyDescent="0.2">
      <c r="A15" s="2" t="s">
        <v>1</v>
      </c>
      <c r="B15" s="7"/>
      <c r="C15" s="7">
        <f>'Round 9.0 Population'!B63</f>
        <v>5372.0319999999992</v>
      </c>
      <c r="D15" s="7">
        <f>'Round 9.0 Population'!C63</f>
        <v>5673.11</v>
      </c>
      <c r="E15" s="7">
        <f>'Round 9.0 Population'!D63</f>
        <v>5955.9509999999991</v>
      </c>
      <c r="F15" s="7">
        <f>'Round 9.0 Population'!E63</f>
        <v>6214.2939999999981</v>
      </c>
      <c r="G15" s="7">
        <f>'Round 9.0 Population'!F63</f>
        <v>6453.0040000000008</v>
      </c>
      <c r="H15" s="7">
        <f>'Round 9.0 Population'!G63</f>
        <v>6665.3300000000008</v>
      </c>
      <c r="I15" s="7">
        <f>'Round 9.0 Population'!H63</f>
        <v>6875.9970000000012</v>
      </c>
    </row>
    <row r="16" spans="1:9" x14ac:dyDescent="0.2">
      <c r="A16" s="2" t="s">
        <v>2</v>
      </c>
      <c r="B16" s="7"/>
      <c r="C16" s="7">
        <f>'Round 9.0 Households'!B63</f>
        <v>2009.347</v>
      </c>
      <c r="D16" s="7">
        <f>'Round 9.0 Households'!C63</f>
        <v>2135.0840000000003</v>
      </c>
      <c r="E16" s="7">
        <f>'Round 9.0 Households'!D63</f>
        <v>2256.3850000000002</v>
      </c>
      <c r="F16" s="7">
        <f>'Round 9.0 Households'!E63</f>
        <v>2371.1289999999999</v>
      </c>
      <c r="G16" s="7">
        <f>'Round 9.0 Households'!F63</f>
        <v>2470.1529999999993</v>
      </c>
      <c r="H16" s="7">
        <f>'Round 9.0 Households'!G63</f>
        <v>2557.9160000000006</v>
      </c>
      <c r="I16" s="7">
        <f>'Round 9.0 Households'!H63</f>
        <v>2651.2689999999998</v>
      </c>
    </row>
    <row r="18" spans="1:21" x14ac:dyDescent="0.2">
      <c r="A18" s="1" t="s">
        <v>3</v>
      </c>
      <c r="B18" s="1" t="s">
        <v>79</v>
      </c>
    </row>
    <row r="19" spans="1:21" x14ac:dyDescent="0.2">
      <c r="B19" s="1" t="s">
        <v>80</v>
      </c>
    </row>
    <row r="21" spans="1:21" x14ac:dyDescent="0.2">
      <c r="B21" s="5"/>
      <c r="C21" s="5">
        <v>2015</v>
      </c>
      <c r="D21" s="5">
        <v>2020</v>
      </c>
      <c r="E21" s="5">
        <v>2025</v>
      </c>
      <c r="F21" s="5">
        <v>2030</v>
      </c>
      <c r="G21" s="5">
        <v>2035</v>
      </c>
      <c r="H21" s="5">
        <v>2040</v>
      </c>
      <c r="I21" s="5">
        <v>2045</v>
      </c>
    </row>
    <row r="23" spans="1:21" x14ac:dyDescent="0.2">
      <c r="A23" s="2" t="s">
        <v>0</v>
      </c>
      <c r="B23" s="8"/>
      <c r="C23" s="8">
        <f>SUM(C14-C6)</f>
        <v>5.4929999999990287</v>
      </c>
      <c r="D23" s="8">
        <f t="shared" ref="D23:I23" si="0">SUM(D14-D6)</f>
        <v>-47.766483830117068</v>
      </c>
      <c r="E23" s="8">
        <f t="shared" si="0"/>
        <v>19.62466989258337</v>
      </c>
      <c r="F23" s="8">
        <f t="shared" si="0"/>
        <v>76.843793252111027</v>
      </c>
      <c r="G23" s="8">
        <f t="shared" si="0"/>
        <v>102.28944612731675</v>
      </c>
      <c r="H23" s="8">
        <f t="shared" si="0"/>
        <v>106.58687028898657</v>
      </c>
      <c r="I23" s="8">
        <f t="shared" si="0"/>
        <v>125.15400000000045</v>
      </c>
    </row>
    <row r="24" spans="1:21" x14ac:dyDescent="0.2">
      <c r="B24" s="9"/>
      <c r="C24" s="9">
        <f t="shared" ref="C24:I24" si="1">SUM(C23/C6)</f>
        <v>1.7459234768697803E-3</v>
      </c>
      <c r="D24" s="9">
        <f t="shared" si="1"/>
        <v>-1.4087048577913793E-2</v>
      </c>
      <c r="E24" s="9">
        <f t="shared" si="1"/>
        <v>5.5390850276183668E-3</v>
      </c>
      <c r="F24" s="9">
        <f t="shared" si="1"/>
        <v>2.082595303615694E-2</v>
      </c>
      <c r="G24" s="9">
        <f t="shared" si="1"/>
        <v>2.6591095975500151E-2</v>
      </c>
      <c r="H24" s="9">
        <f t="shared" si="1"/>
        <v>2.6524505055075271E-2</v>
      </c>
      <c r="I24" s="9">
        <f t="shared" si="1"/>
        <v>3.0041766682669335E-2</v>
      </c>
      <c r="O24" s="10"/>
      <c r="P24" s="10"/>
      <c r="Q24" s="10"/>
      <c r="R24" s="10"/>
      <c r="S24" s="10"/>
      <c r="T24" s="10"/>
      <c r="U24" s="10"/>
    </row>
    <row r="25" spans="1:21" x14ac:dyDescent="0.2">
      <c r="B25" s="7"/>
      <c r="C25" s="7"/>
      <c r="D25" s="7"/>
      <c r="E25" s="7"/>
      <c r="F25" s="7"/>
      <c r="O25" s="11"/>
      <c r="P25" s="11"/>
      <c r="Q25" s="11"/>
      <c r="R25" s="11"/>
      <c r="S25" s="11"/>
      <c r="T25" s="11"/>
      <c r="U25" s="11"/>
    </row>
    <row r="26" spans="1:21" x14ac:dyDescent="0.2">
      <c r="A26" s="2" t="s">
        <v>1</v>
      </c>
      <c r="B26" s="8"/>
      <c r="C26" s="8">
        <f t="shared" ref="C26:I26" si="2">SUM(C15-C7)</f>
        <v>-114.50711580307325</v>
      </c>
      <c r="D26" s="8">
        <f t="shared" si="2"/>
        <v>-120.47713360896705</v>
      </c>
      <c r="E26" s="8">
        <f t="shared" si="2"/>
        <v>-87.654030208317636</v>
      </c>
      <c r="F26" s="8">
        <f t="shared" si="2"/>
        <v>-60.000657875346405</v>
      </c>
      <c r="G26" s="8">
        <f t="shared" si="2"/>
        <v>-35.661314769290584</v>
      </c>
      <c r="H26" s="8">
        <f t="shared" si="2"/>
        <v>-21.315450190444608</v>
      </c>
      <c r="I26" s="8">
        <f t="shared" si="2"/>
        <v>-12.396999999999025</v>
      </c>
    </row>
    <row r="27" spans="1:21" x14ac:dyDescent="0.2">
      <c r="B27" s="9"/>
      <c r="C27" s="9">
        <f t="shared" ref="C27:I27" si="3">SUM(C26/C7)</f>
        <v>-2.0870554895572394E-2</v>
      </c>
      <c r="D27" s="9">
        <f t="shared" si="3"/>
        <v>-2.0794911827608762E-2</v>
      </c>
      <c r="E27" s="9">
        <f t="shared" si="3"/>
        <v>-1.450360004834669E-2</v>
      </c>
      <c r="F27" s="9">
        <f t="shared" si="3"/>
        <v>-9.5629327513388328E-3</v>
      </c>
      <c r="G27" s="9">
        <f t="shared" si="3"/>
        <v>-5.4959399259073274E-3</v>
      </c>
      <c r="H27" s="9">
        <f t="shared" si="3"/>
        <v>-3.1877643803945839E-3</v>
      </c>
      <c r="I27" s="9">
        <f t="shared" si="3"/>
        <v>-1.7996938038095708E-3</v>
      </c>
      <c r="O27" s="10"/>
      <c r="P27" s="10"/>
      <c r="Q27" s="10"/>
      <c r="R27" s="10"/>
      <c r="S27" s="10"/>
      <c r="T27" s="10"/>
      <c r="U27" s="10"/>
    </row>
    <row r="28" spans="1:21" x14ac:dyDescent="0.2">
      <c r="O28" s="11"/>
      <c r="P28" s="11"/>
      <c r="Q28" s="11"/>
      <c r="R28" s="11"/>
      <c r="S28" s="11"/>
      <c r="T28" s="11"/>
      <c r="U28" s="11"/>
    </row>
    <row r="29" spans="1:21" x14ac:dyDescent="0.2">
      <c r="A29" s="2" t="s">
        <v>2</v>
      </c>
      <c r="B29" s="8"/>
      <c r="C29" s="8">
        <f t="shared" ref="C29:I29" si="4">SUM(C16-C8)</f>
        <v>-1.3877128686090145E-2</v>
      </c>
      <c r="D29" s="8">
        <f t="shared" si="4"/>
        <v>-11.128256234386299</v>
      </c>
      <c r="E29" s="8">
        <f t="shared" si="4"/>
        <v>-19.775349807388466</v>
      </c>
      <c r="F29" s="8">
        <f t="shared" si="4"/>
        <v>-29.116699650391183</v>
      </c>
      <c r="G29" s="8">
        <f t="shared" si="4"/>
        <v>-49.45860815213382</v>
      </c>
      <c r="H29" s="8">
        <f t="shared" si="4"/>
        <v>-84.758079264746357</v>
      </c>
      <c r="I29" s="8">
        <f t="shared" si="4"/>
        <v>-124.14500000000044</v>
      </c>
    </row>
    <row r="30" spans="1:21" x14ac:dyDescent="0.2">
      <c r="B30" s="9"/>
      <c r="C30" s="9">
        <f t="shared" ref="C30:I30" si="5">SUM(C29/C8)</f>
        <v>-6.9062401104972889E-6</v>
      </c>
      <c r="D30" s="9">
        <f t="shared" si="5"/>
        <v>-5.1850678804300837E-3</v>
      </c>
      <c r="E30" s="9">
        <f t="shared" si="5"/>
        <v>-8.6880301772508592E-3</v>
      </c>
      <c r="F30" s="9">
        <f t="shared" si="5"/>
        <v>-1.2130716307348114E-2</v>
      </c>
      <c r="G30" s="9">
        <f t="shared" si="5"/>
        <v>-1.9629457171935497E-2</v>
      </c>
      <c r="H30" s="9">
        <f t="shared" si="5"/>
        <v>-3.2072846186287189E-2</v>
      </c>
      <c r="I30" s="9">
        <f t="shared" si="5"/>
        <v>-4.4730263665168662E-2</v>
      </c>
      <c r="O30" s="10"/>
      <c r="P30" s="10"/>
      <c r="Q30" s="10"/>
      <c r="R30" s="10"/>
      <c r="S30" s="10"/>
      <c r="T30" s="10"/>
      <c r="U30" s="10"/>
    </row>
    <row r="31" spans="1:21" x14ac:dyDescent="0.2">
      <c r="O31" s="11"/>
      <c r="P31" s="11"/>
      <c r="Q31" s="11"/>
      <c r="R31" s="11"/>
      <c r="S31" s="11"/>
      <c r="T31" s="11"/>
      <c r="U31" s="11"/>
    </row>
    <row r="33" spans="1:7" x14ac:dyDescent="0.2">
      <c r="A33" s="12"/>
    </row>
    <row r="34" spans="1:7" x14ac:dyDescent="0.2">
      <c r="A34" s="13"/>
    </row>
    <row r="37" spans="1:7" x14ac:dyDescent="0.2">
      <c r="A37" s="1"/>
      <c r="B37" s="13"/>
    </row>
    <row r="38" spans="1:7" x14ac:dyDescent="0.2">
      <c r="A38" s="1"/>
      <c r="B38" s="13"/>
    </row>
    <row r="39" spans="1:7" x14ac:dyDescent="0.2">
      <c r="A39" s="1"/>
      <c r="B39" s="13"/>
    </row>
    <row r="40" spans="1:7" x14ac:dyDescent="0.2">
      <c r="A40" s="1"/>
      <c r="B40" s="7"/>
      <c r="C40" s="7"/>
      <c r="D40" s="7"/>
      <c r="E40" s="7"/>
      <c r="F40" s="7"/>
      <c r="G40" s="7"/>
    </row>
    <row r="41" spans="1:7" x14ac:dyDescent="0.2">
      <c r="A41" s="1"/>
      <c r="B41" s="7"/>
      <c r="C41" s="7"/>
      <c r="D41" s="7"/>
      <c r="E41" s="7"/>
      <c r="F41" s="7"/>
      <c r="G41" s="7"/>
    </row>
    <row r="42" spans="1:7" x14ac:dyDescent="0.2">
      <c r="A42" s="1"/>
      <c r="B42" s="7"/>
      <c r="C42" s="7"/>
      <c r="D42" s="7"/>
      <c r="E42" s="7"/>
      <c r="F42" s="7"/>
      <c r="G42" s="7"/>
    </row>
    <row r="43" spans="1:7" x14ac:dyDescent="0.2">
      <c r="A43" s="1"/>
      <c r="B43" s="7"/>
      <c r="C43" s="7"/>
      <c r="D43" s="7"/>
      <c r="E43" s="7"/>
      <c r="F43" s="7"/>
      <c r="G43" s="7"/>
    </row>
    <row r="44" spans="1:7" x14ac:dyDescent="0.2">
      <c r="A44" s="1"/>
      <c r="B44" s="7"/>
      <c r="C44" s="7"/>
      <c r="D44" s="7"/>
      <c r="E44" s="7"/>
      <c r="F44" s="7"/>
      <c r="G44" s="7"/>
    </row>
    <row r="45" spans="1:7" x14ac:dyDescent="0.2">
      <c r="A45" s="1"/>
      <c r="B45" s="7"/>
      <c r="C45" s="7"/>
      <c r="D45" s="7"/>
      <c r="E45" s="7"/>
      <c r="F45" s="7"/>
      <c r="G45" s="7"/>
    </row>
    <row r="47" spans="1:7" x14ac:dyDescent="0.2">
      <c r="A47" s="1"/>
      <c r="B47" s="7"/>
      <c r="C47" s="7"/>
      <c r="D47" s="7"/>
      <c r="E47" s="7"/>
      <c r="F47" s="7"/>
      <c r="G47" s="7"/>
    </row>
    <row r="48" spans="1:7" x14ac:dyDescent="0.2">
      <c r="A48" s="1"/>
      <c r="B48" s="7"/>
      <c r="C48" s="7"/>
      <c r="D48" s="7"/>
      <c r="E48" s="7"/>
      <c r="F48" s="7"/>
      <c r="G48" s="7"/>
    </row>
    <row r="49" spans="1:7" x14ac:dyDescent="0.2">
      <c r="A49" s="1"/>
      <c r="B49" s="7"/>
      <c r="C49" s="7"/>
      <c r="D49" s="7"/>
      <c r="E49" s="7"/>
      <c r="F49" s="7"/>
      <c r="G49" s="7"/>
    </row>
    <row r="51" spans="1:7" x14ac:dyDescent="0.2">
      <c r="B51" s="72"/>
      <c r="C51" s="72"/>
      <c r="D51" s="72"/>
      <c r="E51" s="72"/>
      <c r="F51" s="72"/>
      <c r="G51" s="72"/>
    </row>
    <row r="52" spans="1:7" x14ac:dyDescent="0.2">
      <c r="B52" s="72"/>
      <c r="C52" s="72"/>
      <c r="D52" s="72"/>
      <c r="E52" s="72"/>
      <c r="F52" s="72"/>
      <c r="G52" s="72"/>
    </row>
    <row r="53" spans="1:7" x14ac:dyDescent="0.2">
      <c r="B53" s="14"/>
      <c r="C53" s="14"/>
      <c r="D53" s="14"/>
      <c r="E53" s="14"/>
      <c r="F53" s="14"/>
      <c r="G53" s="14"/>
    </row>
    <row r="54" spans="1:7" x14ac:dyDescent="0.2">
      <c r="B54" s="15"/>
      <c r="C54" s="15"/>
      <c r="D54" s="15"/>
      <c r="E54" s="15"/>
      <c r="F54" s="15"/>
    </row>
    <row r="55" spans="1:7" x14ac:dyDescent="0.2">
      <c r="A55" s="5"/>
      <c r="B55" s="5"/>
      <c r="C55" s="5"/>
      <c r="D55" s="5"/>
      <c r="E55" s="5"/>
      <c r="F55" s="5"/>
    </row>
    <row r="56" spans="1:7" x14ac:dyDescent="0.2">
      <c r="A56" s="1"/>
      <c r="B56" s="7"/>
      <c r="C56" s="7"/>
      <c r="D56" s="7"/>
      <c r="E56" s="7"/>
      <c r="F56" s="7"/>
    </row>
    <row r="57" spans="1:7" x14ac:dyDescent="0.2">
      <c r="A57" s="1"/>
      <c r="B57" s="7"/>
      <c r="C57" s="7"/>
      <c r="D57" s="7"/>
      <c r="E57" s="7"/>
      <c r="F57" s="7"/>
    </row>
    <row r="58" spans="1:7" x14ac:dyDescent="0.2">
      <c r="A58" s="1"/>
      <c r="B58" s="7"/>
      <c r="C58" s="7"/>
      <c r="D58" s="7"/>
      <c r="E58" s="7"/>
      <c r="F58" s="7"/>
    </row>
    <row r="59" spans="1:7" x14ac:dyDescent="0.2">
      <c r="A59" s="1"/>
      <c r="B59" s="7"/>
      <c r="C59" s="7"/>
      <c r="D59" s="7"/>
      <c r="E59" s="7"/>
      <c r="F59" s="7"/>
    </row>
    <row r="60" spans="1:7" x14ac:dyDescent="0.2">
      <c r="A60" s="1"/>
      <c r="B60" s="7"/>
      <c r="C60" s="7"/>
      <c r="D60" s="7"/>
      <c r="E60" s="7"/>
      <c r="F60" s="7"/>
    </row>
    <row r="61" spans="1:7" x14ac:dyDescent="0.2">
      <c r="A61" s="1"/>
      <c r="B61" s="7"/>
      <c r="C61" s="7"/>
      <c r="D61" s="7"/>
      <c r="E61" s="7"/>
      <c r="F61" s="7"/>
    </row>
    <row r="62" spans="1:7" x14ac:dyDescent="0.2">
      <c r="A62" s="1"/>
      <c r="B62" s="7"/>
      <c r="C62" s="7"/>
      <c r="D62" s="7"/>
      <c r="E62" s="7"/>
      <c r="F62" s="7"/>
    </row>
    <row r="63" spans="1:7" x14ac:dyDescent="0.2">
      <c r="A63" s="1"/>
      <c r="B63" s="7"/>
      <c r="C63" s="7"/>
      <c r="D63" s="7"/>
      <c r="E63" s="7"/>
      <c r="F63" s="7"/>
    </row>
    <row r="64" spans="1:7" x14ac:dyDescent="0.2">
      <c r="A64" s="1"/>
      <c r="B64" s="7"/>
      <c r="C64" s="7"/>
      <c r="D64" s="7"/>
      <c r="E64" s="7"/>
      <c r="F64" s="7"/>
    </row>
    <row r="65" spans="1:6" x14ac:dyDescent="0.2">
      <c r="A65" s="1"/>
      <c r="B65" s="7"/>
      <c r="C65" s="7"/>
      <c r="D65" s="7"/>
      <c r="E65" s="7"/>
      <c r="F65" s="7"/>
    </row>
    <row r="66" spans="1:6" x14ac:dyDescent="0.2">
      <c r="A66" s="1"/>
      <c r="B66" s="7"/>
      <c r="C66" s="7"/>
      <c r="D66" s="7"/>
      <c r="E66" s="7"/>
      <c r="F66" s="7"/>
    </row>
    <row r="67" spans="1:6" x14ac:dyDescent="0.2">
      <c r="A67" s="1"/>
      <c r="B67" s="7"/>
      <c r="C67" s="7"/>
      <c r="D67" s="7"/>
      <c r="E67" s="7"/>
      <c r="F67" s="7"/>
    </row>
    <row r="68" spans="1:6" x14ac:dyDescent="0.2">
      <c r="A68" s="1"/>
      <c r="B68" s="7"/>
      <c r="C68" s="7"/>
      <c r="D68" s="7"/>
      <c r="E68" s="7"/>
      <c r="F68" s="7"/>
    </row>
    <row r="69" spans="1:6" x14ac:dyDescent="0.2">
      <c r="A69" s="1"/>
      <c r="B69" s="7"/>
      <c r="C69" s="7"/>
      <c r="D69" s="7"/>
      <c r="E69" s="7"/>
      <c r="F69" s="7"/>
    </row>
    <row r="70" spans="1:6" x14ac:dyDescent="0.2">
      <c r="A70" s="1"/>
      <c r="B70" s="7"/>
      <c r="C70" s="7"/>
      <c r="D70" s="7"/>
      <c r="E70" s="7"/>
      <c r="F70" s="7"/>
    </row>
    <row r="71" spans="1:6" x14ac:dyDescent="0.2">
      <c r="A71" s="1"/>
      <c r="B71" s="7"/>
      <c r="C71" s="7"/>
      <c r="D71" s="7"/>
      <c r="E71" s="7"/>
      <c r="F71" s="7"/>
    </row>
    <row r="72" spans="1:6" x14ac:dyDescent="0.2">
      <c r="A72" s="1"/>
      <c r="B72" s="16"/>
      <c r="C72" s="16"/>
      <c r="D72" s="16"/>
      <c r="E72" s="16"/>
      <c r="F72" s="16"/>
    </row>
    <row r="73" spans="1:6" x14ac:dyDescent="0.2">
      <c r="A73" s="1"/>
      <c r="B73" s="7"/>
      <c r="C73" s="7"/>
      <c r="D73" s="7"/>
      <c r="E73" s="7"/>
      <c r="F73" s="7"/>
    </row>
    <row r="74" spans="1:6" x14ac:dyDescent="0.2">
      <c r="A74" s="1"/>
      <c r="B74" s="7"/>
      <c r="C74" s="7"/>
      <c r="D74" s="7"/>
      <c r="E74" s="7"/>
      <c r="F74" s="7"/>
    </row>
    <row r="75" spans="1:6" x14ac:dyDescent="0.2">
      <c r="A75" s="1"/>
      <c r="B75" s="7"/>
      <c r="C75" s="7"/>
      <c r="D75" s="7"/>
      <c r="E75" s="7"/>
      <c r="F75" s="7"/>
    </row>
    <row r="76" spans="1:6" x14ac:dyDescent="0.2">
      <c r="A76" s="1"/>
    </row>
    <row r="77" spans="1:6" x14ac:dyDescent="0.2">
      <c r="A77" s="1"/>
    </row>
    <row r="78" spans="1:6" x14ac:dyDescent="0.2">
      <c r="A78" s="1"/>
    </row>
    <row r="79" spans="1:6" x14ac:dyDescent="0.2">
      <c r="A79" s="1"/>
    </row>
    <row r="80" spans="1:6" x14ac:dyDescent="0.2">
      <c r="A80" s="1"/>
    </row>
    <row r="81" spans="1:7" x14ac:dyDescent="0.2">
      <c r="A81" s="1"/>
    </row>
    <row r="82" spans="1:7" x14ac:dyDescent="0.2">
      <c r="A82" s="1"/>
    </row>
    <row r="83" spans="1:7" x14ac:dyDescent="0.2">
      <c r="B83" s="72"/>
      <c r="C83" s="72"/>
      <c r="D83" s="72"/>
      <c r="E83" s="72"/>
      <c r="F83" s="72"/>
      <c r="G83" s="72"/>
    </row>
    <row r="84" spans="1:7" x14ac:dyDescent="0.2">
      <c r="B84" s="72"/>
      <c r="C84" s="72"/>
      <c r="D84" s="72"/>
      <c r="E84" s="72"/>
      <c r="F84" s="72"/>
      <c r="G84" s="72"/>
    </row>
    <row r="85" spans="1:7" x14ac:dyDescent="0.2">
      <c r="B85" s="14"/>
      <c r="C85" s="14"/>
      <c r="D85" s="14"/>
      <c r="E85" s="14"/>
      <c r="F85" s="14"/>
      <c r="G85" s="14"/>
    </row>
    <row r="86" spans="1:7" x14ac:dyDescent="0.2">
      <c r="B86" s="15"/>
      <c r="C86" s="15"/>
      <c r="D86" s="15"/>
      <c r="E86" s="15"/>
      <c r="F86" s="15"/>
    </row>
    <row r="87" spans="1:7" x14ac:dyDescent="0.2">
      <c r="A87" s="5"/>
      <c r="B87" s="5"/>
      <c r="C87" s="5"/>
      <c r="D87" s="5"/>
      <c r="E87" s="5"/>
      <c r="F87" s="5"/>
    </row>
    <row r="88" spans="1:7" x14ac:dyDescent="0.2">
      <c r="A88" s="1"/>
      <c r="B88" s="11"/>
      <c r="C88" s="11"/>
      <c r="D88" s="11"/>
      <c r="E88" s="11"/>
      <c r="F88" s="11"/>
    </row>
    <row r="89" spans="1:7" x14ac:dyDescent="0.2">
      <c r="A89" s="1"/>
      <c r="B89" s="11"/>
      <c r="C89" s="11"/>
      <c r="D89" s="11"/>
      <c r="E89" s="11"/>
      <c r="F89" s="11"/>
    </row>
    <row r="90" spans="1:7" x14ac:dyDescent="0.2">
      <c r="A90" s="1"/>
      <c r="B90" s="11"/>
      <c r="C90" s="11"/>
      <c r="D90" s="11"/>
      <c r="E90" s="11"/>
      <c r="F90" s="11"/>
    </row>
    <row r="91" spans="1:7" x14ac:dyDescent="0.2">
      <c r="A91" s="1"/>
      <c r="B91" s="11"/>
      <c r="C91" s="11"/>
      <c r="D91" s="11"/>
      <c r="E91" s="11"/>
      <c r="F91" s="11"/>
    </row>
    <row r="92" spans="1:7" x14ac:dyDescent="0.2">
      <c r="A92" s="1"/>
      <c r="B92" s="11"/>
      <c r="C92" s="11"/>
      <c r="D92" s="11"/>
      <c r="E92" s="11"/>
      <c r="F92" s="11"/>
    </row>
    <row r="93" spans="1:7" x14ac:dyDescent="0.2">
      <c r="A93" s="1"/>
      <c r="B93" s="11"/>
      <c r="C93" s="11"/>
      <c r="D93" s="11"/>
      <c r="E93" s="11"/>
      <c r="F93" s="11"/>
    </row>
    <row r="94" spans="1:7" x14ac:dyDescent="0.2">
      <c r="A94" s="1"/>
      <c r="B94" s="11"/>
      <c r="C94" s="11"/>
      <c r="D94" s="11"/>
      <c r="E94" s="11"/>
      <c r="F94" s="11"/>
    </row>
    <row r="95" spans="1:7" x14ac:dyDescent="0.2">
      <c r="A95" s="1"/>
      <c r="B95" s="11"/>
      <c r="C95" s="11"/>
      <c r="D95" s="11"/>
      <c r="E95" s="11"/>
      <c r="F95" s="11"/>
    </row>
    <row r="96" spans="1:7" x14ac:dyDescent="0.2">
      <c r="A96" s="1"/>
      <c r="B96" s="11"/>
      <c r="C96" s="11"/>
      <c r="D96" s="11"/>
      <c r="E96" s="11"/>
      <c r="F96" s="11"/>
    </row>
    <row r="97" spans="1:6" x14ac:dyDescent="0.2">
      <c r="A97" s="1"/>
      <c r="B97" s="11"/>
      <c r="C97" s="11"/>
      <c r="D97" s="11"/>
      <c r="E97" s="11"/>
      <c r="F97" s="11"/>
    </row>
    <row r="98" spans="1:6" x14ac:dyDescent="0.2">
      <c r="A98" s="1"/>
      <c r="B98" s="11"/>
      <c r="C98" s="11"/>
      <c r="D98" s="11"/>
      <c r="E98" s="11"/>
      <c r="F98" s="11"/>
    </row>
    <row r="99" spans="1:6" x14ac:dyDescent="0.2">
      <c r="A99" s="1"/>
      <c r="B99" s="11"/>
      <c r="C99" s="11"/>
      <c r="D99" s="11"/>
      <c r="E99" s="11"/>
      <c r="F99" s="11"/>
    </row>
    <row r="100" spans="1:6" x14ac:dyDescent="0.2">
      <c r="A100" s="1"/>
      <c r="B100" s="11"/>
      <c r="C100" s="11"/>
      <c r="D100" s="11"/>
      <c r="E100" s="11"/>
      <c r="F100" s="11"/>
    </row>
    <row r="101" spans="1:6" x14ac:dyDescent="0.2">
      <c r="A101" s="1"/>
      <c r="B101" s="11"/>
      <c r="C101" s="11"/>
      <c r="D101" s="11"/>
      <c r="E101" s="11"/>
      <c r="F101" s="11"/>
    </row>
    <row r="102" spans="1:6" x14ac:dyDescent="0.2">
      <c r="A102" s="1"/>
      <c r="B102" s="11"/>
      <c r="C102" s="11"/>
      <c r="D102" s="11"/>
      <c r="E102" s="11"/>
      <c r="F102" s="11"/>
    </row>
    <row r="103" spans="1:6" x14ac:dyDescent="0.2">
      <c r="A103" s="1"/>
      <c r="B103" s="11"/>
      <c r="C103" s="11"/>
      <c r="D103" s="11"/>
      <c r="E103" s="11"/>
      <c r="F103" s="11"/>
    </row>
    <row r="104" spans="1:6" x14ac:dyDescent="0.2">
      <c r="A104" s="1"/>
      <c r="B104" s="9"/>
      <c r="C104" s="9"/>
      <c r="D104" s="9"/>
      <c r="E104" s="9"/>
      <c r="F104" s="9"/>
    </row>
    <row r="105" spans="1:6" x14ac:dyDescent="0.2">
      <c r="A105" s="1"/>
      <c r="B105" s="11"/>
      <c r="C105" s="11"/>
      <c r="D105" s="11"/>
      <c r="E105" s="11"/>
      <c r="F105" s="11"/>
    </row>
    <row r="106" spans="1:6" x14ac:dyDescent="0.2">
      <c r="A106" s="1"/>
      <c r="B106" s="11"/>
      <c r="C106" s="11"/>
      <c r="D106" s="11"/>
      <c r="E106" s="11"/>
      <c r="F106" s="11"/>
    </row>
    <row r="107" spans="1:6" x14ac:dyDescent="0.2">
      <c r="A107" s="1"/>
      <c r="B107" s="11"/>
      <c r="C107" s="11"/>
      <c r="D107" s="11"/>
      <c r="E107" s="11"/>
      <c r="F107" s="11"/>
    </row>
  </sheetData>
  <mergeCells count="4">
    <mergeCell ref="B51:G51"/>
    <mergeCell ref="B52:G52"/>
    <mergeCell ref="B83:G83"/>
    <mergeCell ref="B84:G8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"/>
  <sheetViews>
    <sheetView workbookViewId="0">
      <selection activeCell="A53" sqref="A53"/>
    </sheetView>
  </sheetViews>
  <sheetFormatPr defaultRowHeight="12" x14ac:dyDescent="0.2"/>
  <cols>
    <col min="1" max="1" width="24.5703125" style="2" customWidth="1"/>
    <col min="2" max="16384" width="9.140625" style="2"/>
  </cols>
  <sheetData>
    <row r="1" spans="1:10" x14ac:dyDescent="0.2">
      <c r="A1" s="13"/>
      <c r="B1" s="13"/>
      <c r="C1" s="13"/>
      <c r="D1" s="13"/>
      <c r="E1" s="13"/>
      <c r="F1" s="13"/>
      <c r="G1" s="13"/>
      <c r="H1" s="13"/>
      <c r="I1" s="13"/>
      <c r="J1" s="18">
        <f ca="1">NOW()</f>
        <v>43014.5379880787</v>
      </c>
    </row>
    <row r="2" spans="1:10" x14ac:dyDescent="0.2">
      <c r="A2" s="19" t="s">
        <v>5</v>
      </c>
      <c r="B2" s="20"/>
      <c r="C2" s="20"/>
      <c r="D2" s="20"/>
      <c r="E2" s="20"/>
      <c r="F2" s="20"/>
      <c r="G2" s="20"/>
      <c r="H2" s="20"/>
      <c r="I2" s="73" t="s">
        <v>6</v>
      </c>
      <c r="J2" s="74"/>
    </row>
    <row r="3" spans="1:10" x14ac:dyDescent="0.2">
      <c r="A3" s="19" t="s">
        <v>7</v>
      </c>
      <c r="B3" s="20"/>
      <c r="C3" s="20"/>
      <c r="D3" s="20"/>
      <c r="E3" s="20"/>
      <c r="F3" s="20"/>
      <c r="G3" s="20"/>
      <c r="H3" s="20"/>
      <c r="I3" s="74"/>
      <c r="J3" s="74"/>
    </row>
    <row r="4" spans="1:10" x14ac:dyDescent="0.2">
      <c r="A4" s="19" t="s">
        <v>8</v>
      </c>
      <c r="B4" s="20"/>
      <c r="C4" s="20"/>
      <c r="D4" s="20"/>
      <c r="E4" s="20"/>
      <c r="F4" s="20"/>
      <c r="G4" s="20"/>
      <c r="H4" s="20"/>
      <c r="I4" s="75"/>
      <c r="J4" s="75"/>
    </row>
    <row r="5" spans="1:10" x14ac:dyDescent="0.2">
      <c r="A5" s="21"/>
      <c r="B5" s="22"/>
      <c r="C5" s="22"/>
      <c r="D5" s="22"/>
      <c r="E5" s="22"/>
      <c r="F5" s="22"/>
      <c r="G5" s="22"/>
      <c r="H5" s="23"/>
      <c r="I5" s="76" t="s">
        <v>9</v>
      </c>
      <c r="J5" s="77"/>
    </row>
    <row r="6" spans="1:10" x14ac:dyDescent="0.2">
      <c r="A6" s="17" t="s">
        <v>10</v>
      </c>
      <c r="B6" s="24">
        <v>2015</v>
      </c>
      <c r="C6" s="24">
        <v>2020</v>
      </c>
      <c r="D6" s="25">
        <v>2025</v>
      </c>
      <c r="E6" s="25">
        <v>2030</v>
      </c>
      <c r="F6" s="25">
        <v>2035</v>
      </c>
      <c r="G6" s="25">
        <v>2040</v>
      </c>
      <c r="H6" s="25">
        <v>2045</v>
      </c>
      <c r="I6" s="26" t="s">
        <v>11</v>
      </c>
      <c r="J6" s="27" t="s">
        <v>12</v>
      </c>
    </row>
    <row r="7" spans="1:10" x14ac:dyDescent="0.2">
      <c r="A7" s="28"/>
      <c r="B7" s="13"/>
      <c r="C7" s="13"/>
      <c r="D7" s="13"/>
      <c r="E7" s="13"/>
      <c r="F7" s="13"/>
      <c r="G7" s="13"/>
      <c r="H7" s="13"/>
      <c r="I7" s="29"/>
      <c r="J7" s="30"/>
    </row>
    <row r="8" spans="1:10" x14ac:dyDescent="0.2">
      <c r="A8" s="31" t="s">
        <v>13</v>
      </c>
      <c r="B8" s="32">
        <v>798.27099999999996</v>
      </c>
      <c r="C8" s="32">
        <v>846.28</v>
      </c>
      <c r="D8" s="32">
        <v>895.12</v>
      </c>
      <c r="E8" s="32">
        <v>937.85400000000004</v>
      </c>
      <c r="F8" s="32">
        <v>978.22299999999996</v>
      </c>
      <c r="G8" s="32">
        <v>1011.806</v>
      </c>
      <c r="H8" s="32">
        <v>1045.3900000000001</v>
      </c>
      <c r="I8" s="33">
        <f>SUM(H8-B8)</f>
        <v>247.11900000000014</v>
      </c>
      <c r="J8" s="34">
        <f>I8/B8</f>
        <v>0.30956780341513113</v>
      </c>
    </row>
    <row r="9" spans="1:10" x14ac:dyDescent="0.2">
      <c r="A9" s="31" t="s">
        <v>14</v>
      </c>
      <c r="B9" s="32">
        <v>209.60400000000001</v>
      </c>
      <c r="C9" s="32">
        <v>213.202</v>
      </c>
      <c r="D9" s="32">
        <v>225.19399999999999</v>
      </c>
      <c r="E9" s="32">
        <v>242.136</v>
      </c>
      <c r="F9" s="32">
        <v>255.75</v>
      </c>
      <c r="G9" s="32">
        <v>267.64100000000002</v>
      </c>
      <c r="H9" s="32">
        <v>279.55099999999999</v>
      </c>
      <c r="I9" s="33">
        <f>SUM(H9-B9)</f>
        <v>69.946999999999974</v>
      </c>
      <c r="J9" s="34">
        <f>I9/B9</f>
        <v>0.3337102345375087</v>
      </c>
    </row>
    <row r="10" spans="1:10" x14ac:dyDescent="0.2">
      <c r="A10" s="31" t="s">
        <v>15</v>
      </c>
      <c r="B10" s="32">
        <v>106.238</v>
      </c>
      <c r="C10" s="32">
        <v>110.119</v>
      </c>
      <c r="D10" s="32">
        <v>121.77200000000001</v>
      </c>
      <c r="E10" s="32">
        <v>127.26600000000001</v>
      </c>
      <c r="F10" s="32">
        <v>135.25399999999999</v>
      </c>
      <c r="G10" s="32">
        <v>142.73500000000001</v>
      </c>
      <c r="H10" s="32">
        <v>155.095</v>
      </c>
      <c r="I10" s="33">
        <f>SUM(H10-B10)</f>
        <v>48.856999999999999</v>
      </c>
      <c r="J10" s="34">
        <f>I10/B10</f>
        <v>0.45988252790903444</v>
      </c>
    </row>
    <row r="11" spans="1:10" x14ac:dyDescent="0.2">
      <c r="A11" s="35"/>
      <c r="B11" s="8"/>
      <c r="C11" s="8"/>
      <c r="D11" s="8"/>
      <c r="E11" s="8"/>
      <c r="F11" s="8"/>
      <c r="G11" s="8"/>
      <c r="H11" s="8"/>
      <c r="I11" s="35"/>
      <c r="J11" s="36"/>
    </row>
    <row r="12" spans="1:10" x14ac:dyDescent="0.2">
      <c r="A12" s="37" t="s">
        <v>16</v>
      </c>
      <c r="B12" s="38">
        <f t="shared" ref="B12:H12" si="0">SUM(B8:B10)</f>
        <v>1114.1130000000001</v>
      </c>
      <c r="C12" s="38">
        <f t="shared" si="0"/>
        <v>1169.6009999999999</v>
      </c>
      <c r="D12" s="38">
        <f t="shared" si="0"/>
        <v>1242.086</v>
      </c>
      <c r="E12" s="38">
        <f t="shared" si="0"/>
        <v>1307.2560000000001</v>
      </c>
      <c r="F12" s="38">
        <f t="shared" si="0"/>
        <v>1369.2269999999999</v>
      </c>
      <c r="G12" s="38">
        <f t="shared" si="0"/>
        <v>1422.1820000000002</v>
      </c>
      <c r="H12" s="38">
        <f t="shared" si="0"/>
        <v>1480.0360000000001</v>
      </c>
      <c r="I12" s="37">
        <f>SUM(H12-B12)</f>
        <v>365.923</v>
      </c>
      <c r="J12" s="39">
        <f>I12/B12</f>
        <v>0.32844334461585134</v>
      </c>
    </row>
    <row r="13" spans="1:10" x14ac:dyDescent="0.2">
      <c r="A13" s="35"/>
      <c r="B13" s="8"/>
      <c r="C13" s="8"/>
      <c r="D13" s="8"/>
      <c r="E13" s="8"/>
      <c r="F13" s="8"/>
      <c r="G13" s="8"/>
      <c r="H13" s="8"/>
      <c r="I13" s="35"/>
      <c r="J13" s="36"/>
    </row>
    <row r="14" spans="1:10" x14ac:dyDescent="0.2">
      <c r="A14" s="31" t="s">
        <v>17</v>
      </c>
      <c r="B14" s="32">
        <v>520.16</v>
      </c>
      <c r="C14" s="32">
        <v>543.54200000000003</v>
      </c>
      <c r="D14" s="32">
        <v>572.52099999999996</v>
      </c>
      <c r="E14" s="32">
        <v>604.49099999999999</v>
      </c>
      <c r="F14" s="32">
        <v>627.35</v>
      </c>
      <c r="G14" s="32">
        <v>653.91700000000003</v>
      </c>
      <c r="H14" s="32">
        <v>678.68899999999996</v>
      </c>
      <c r="I14" s="33">
        <f>H14-B14</f>
        <v>158.529</v>
      </c>
      <c r="J14" s="34">
        <f>I14/B14</f>
        <v>0.30476968625038453</v>
      </c>
    </row>
    <row r="15" spans="1:10" x14ac:dyDescent="0.2">
      <c r="A15" s="35" t="s">
        <v>18</v>
      </c>
      <c r="B15" s="8">
        <v>76.942999999999998</v>
      </c>
      <c r="C15" s="8">
        <v>78.265000000000001</v>
      </c>
      <c r="D15" s="40">
        <v>80.525999999999996</v>
      </c>
      <c r="E15" s="40">
        <v>82.495000000000005</v>
      </c>
      <c r="F15" s="40">
        <v>86.808000000000007</v>
      </c>
      <c r="G15" s="40">
        <v>91.194999999999993</v>
      </c>
      <c r="H15" s="32">
        <v>96.774000000000001</v>
      </c>
      <c r="I15" s="33">
        <f t="shared" ref="I15:I20" si="1">H15-B15</f>
        <v>19.831000000000003</v>
      </c>
      <c r="J15" s="34">
        <f t="shared" ref="J15:J20" si="2">I15/B15</f>
        <v>0.25773624631220521</v>
      </c>
    </row>
    <row r="16" spans="1:10" x14ac:dyDescent="0.2">
      <c r="A16" s="35" t="s">
        <v>19</v>
      </c>
      <c r="B16" s="8">
        <v>46.429000000000002</v>
      </c>
      <c r="C16" s="8">
        <v>47.573999999999998</v>
      </c>
      <c r="D16" s="40">
        <v>50.01</v>
      </c>
      <c r="E16" s="40">
        <v>52.652999999999999</v>
      </c>
      <c r="F16" s="40">
        <v>56.12</v>
      </c>
      <c r="G16" s="40">
        <v>61.134</v>
      </c>
      <c r="H16" s="32">
        <v>65.683999999999997</v>
      </c>
      <c r="I16" s="33">
        <f t="shared" si="1"/>
        <v>19.254999999999995</v>
      </c>
      <c r="J16" s="34">
        <f t="shared" si="2"/>
        <v>0.41471924874539606</v>
      </c>
    </row>
    <row r="17" spans="1:10" x14ac:dyDescent="0.2">
      <c r="A17" s="35" t="s">
        <v>20</v>
      </c>
      <c r="B17" s="8">
        <v>338.565</v>
      </c>
      <c r="C17" s="8">
        <v>349.048</v>
      </c>
      <c r="D17" s="8">
        <v>366.32600000000002</v>
      </c>
      <c r="E17" s="8">
        <v>375.74099999999999</v>
      </c>
      <c r="F17" s="8">
        <v>385.51</v>
      </c>
      <c r="G17" s="8">
        <v>393.33600000000001</v>
      </c>
      <c r="H17" s="8">
        <v>402.14699999999999</v>
      </c>
      <c r="I17" s="33">
        <f t="shared" si="1"/>
        <v>63.581999999999994</v>
      </c>
      <c r="J17" s="34">
        <f t="shared" si="2"/>
        <v>0.18779850250321206</v>
      </c>
    </row>
    <row r="18" spans="1:10" x14ac:dyDescent="0.2">
      <c r="A18" s="31" t="s">
        <v>21</v>
      </c>
      <c r="B18" s="32">
        <v>654.1</v>
      </c>
      <c r="C18" s="32">
        <v>702.6</v>
      </c>
      <c r="D18" s="32">
        <v>749.32500000000005</v>
      </c>
      <c r="E18" s="32">
        <v>790.63</v>
      </c>
      <c r="F18" s="32">
        <v>827.83</v>
      </c>
      <c r="G18" s="32">
        <v>864.53</v>
      </c>
      <c r="H18" s="32">
        <v>898.13</v>
      </c>
      <c r="I18" s="33">
        <f t="shared" si="1"/>
        <v>244.02999999999997</v>
      </c>
      <c r="J18" s="34">
        <f t="shared" si="2"/>
        <v>0.37307751108393206</v>
      </c>
    </row>
    <row r="19" spans="1:10" x14ac:dyDescent="0.2">
      <c r="A19" s="31" t="s">
        <v>22</v>
      </c>
      <c r="B19" s="32">
        <v>20.765000000000001</v>
      </c>
      <c r="C19" s="32">
        <v>21.876999999999999</v>
      </c>
      <c r="D19" s="32">
        <v>22.756</v>
      </c>
      <c r="E19" s="32">
        <v>23.683</v>
      </c>
      <c r="F19" s="32">
        <v>24.620999999999999</v>
      </c>
      <c r="G19" s="32">
        <v>25.6</v>
      </c>
      <c r="H19" s="32">
        <v>26.579000000000001</v>
      </c>
      <c r="I19" s="33">
        <f t="shared" si="1"/>
        <v>5.8140000000000001</v>
      </c>
      <c r="J19" s="34">
        <f t="shared" si="2"/>
        <v>0.27999036840837949</v>
      </c>
    </row>
    <row r="20" spans="1:10" x14ac:dyDescent="0.2">
      <c r="A20" s="31" t="s">
        <v>23</v>
      </c>
      <c r="B20" s="32">
        <v>12</v>
      </c>
      <c r="C20" s="32">
        <v>14.3</v>
      </c>
      <c r="D20" s="32">
        <v>16.2</v>
      </c>
      <c r="E20" s="32">
        <v>17.600000000000001</v>
      </c>
      <c r="F20" s="32">
        <v>18</v>
      </c>
      <c r="G20" s="32">
        <v>18.3</v>
      </c>
      <c r="H20" s="32">
        <v>18.600000000000001</v>
      </c>
      <c r="I20" s="33">
        <f t="shared" si="1"/>
        <v>6.6000000000000014</v>
      </c>
      <c r="J20" s="34">
        <f t="shared" si="2"/>
        <v>0.55000000000000016</v>
      </c>
    </row>
    <row r="21" spans="1:10" x14ac:dyDescent="0.2">
      <c r="A21" s="33"/>
      <c r="B21" s="32"/>
      <c r="C21" s="32"/>
      <c r="D21" s="32"/>
      <c r="E21" s="32"/>
      <c r="F21" s="32"/>
      <c r="G21" s="32"/>
      <c r="H21" s="32"/>
      <c r="I21" s="33"/>
      <c r="J21" s="34"/>
    </row>
    <row r="22" spans="1:10" x14ac:dyDescent="0.2">
      <c r="A22" s="37" t="s">
        <v>24</v>
      </c>
      <c r="B22" s="38">
        <f t="shared" ref="B22:H22" si="3">SUM(B14,B17,B18,B19,B20)</f>
        <v>1545.59</v>
      </c>
      <c r="C22" s="38">
        <f t="shared" si="3"/>
        <v>1631.367</v>
      </c>
      <c r="D22" s="38">
        <f t="shared" si="3"/>
        <v>1727.1280000000002</v>
      </c>
      <c r="E22" s="38">
        <f t="shared" si="3"/>
        <v>1812.145</v>
      </c>
      <c r="F22" s="38">
        <f t="shared" si="3"/>
        <v>1883.3110000000001</v>
      </c>
      <c r="G22" s="38">
        <f t="shared" si="3"/>
        <v>1955.683</v>
      </c>
      <c r="H22" s="38">
        <f t="shared" si="3"/>
        <v>2024.1449999999998</v>
      </c>
      <c r="I22" s="37">
        <f>H22-B22</f>
        <v>478.55499999999984</v>
      </c>
      <c r="J22" s="39">
        <f>I22/B22</f>
        <v>0.30962609747733866</v>
      </c>
    </row>
    <row r="23" spans="1:10" x14ac:dyDescent="0.2">
      <c r="A23" s="35"/>
      <c r="B23" s="8"/>
      <c r="C23" s="8"/>
      <c r="D23" s="8"/>
      <c r="E23" s="8"/>
      <c r="F23" s="8"/>
      <c r="G23" s="8"/>
      <c r="H23" s="8"/>
      <c r="I23" s="35"/>
      <c r="J23" s="36"/>
    </row>
    <row r="24" spans="1:10" x14ac:dyDescent="0.2">
      <c r="A24" s="35" t="s">
        <v>25</v>
      </c>
      <c r="B24" s="8">
        <v>164.21</v>
      </c>
      <c r="C24" s="8">
        <v>187.959</v>
      </c>
      <c r="D24" s="8">
        <v>211</v>
      </c>
      <c r="E24" s="8">
        <v>235.476</v>
      </c>
      <c r="F24" s="8">
        <v>255.63300000000001</v>
      </c>
      <c r="G24" s="8">
        <v>273.91000000000003</v>
      </c>
      <c r="H24" s="8">
        <v>290.75700000000001</v>
      </c>
      <c r="I24" s="37">
        <f>H24-B24</f>
        <v>126.547</v>
      </c>
      <c r="J24" s="39">
        <f>I24/B24</f>
        <v>0.77064125205529499</v>
      </c>
    </row>
    <row r="25" spans="1:10" x14ac:dyDescent="0.2">
      <c r="A25" s="31" t="s">
        <v>26</v>
      </c>
      <c r="B25" s="32">
        <v>144.613</v>
      </c>
      <c r="C25" s="32">
        <v>164.96</v>
      </c>
      <c r="D25" s="32">
        <v>184.38800000000001</v>
      </c>
      <c r="E25" s="32">
        <v>204.541</v>
      </c>
      <c r="F25" s="32">
        <v>223.10300000000001</v>
      </c>
      <c r="G25" s="32">
        <v>245.13900000000001</v>
      </c>
      <c r="H25" s="32">
        <v>258.27999999999997</v>
      </c>
      <c r="I25" s="37">
        <f t="shared" ref="I25:I30" si="4">H25-B25</f>
        <v>113.66699999999997</v>
      </c>
      <c r="J25" s="39">
        <f t="shared" ref="J25:J30" si="5">I25/B25</f>
        <v>0.78600817353903163</v>
      </c>
    </row>
    <row r="26" spans="1:10" x14ac:dyDescent="0.2">
      <c r="A26" s="35" t="s">
        <v>27</v>
      </c>
      <c r="B26" s="8">
        <v>25.719000000000001</v>
      </c>
      <c r="C26" s="8">
        <v>26.876999999999999</v>
      </c>
      <c r="D26" s="8">
        <v>28.31</v>
      </c>
      <c r="E26" s="8">
        <v>28.847999999999999</v>
      </c>
      <c r="F26" s="8">
        <v>29.576000000000001</v>
      </c>
      <c r="G26" s="8">
        <v>30.300999999999998</v>
      </c>
      <c r="H26" s="8">
        <v>31.032</v>
      </c>
      <c r="I26" s="37">
        <f t="shared" si="4"/>
        <v>5.3129999999999988</v>
      </c>
      <c r="J26" s="39">
        <f t="shared" si="5"/>
        <v>0.20657879388778719</v>
      </c>
    </row>
    <row r="27" spans="1:10" x14ac:dyDescent="0.2">
      <c r="A27" s="35" t="s">
        <v>28</v>
      </c>
      <c r="B27" s="8">
        <v>4.6260000000000003</v>
      </c>
      <c r="C27" s="8">
        <v>4.718</v>
      </c>
      <c r="D27" s="8">
        <v>4.8120000000000003</v>
      </c>
      <c r="E27" s="8">
        <v>4.9080000000000004</v>
      </c>
      <c r="F27" s="8">
        <v>5.0069999999999997</v>
      </c>
      <c r="G27" s="8">
        <v>5.1059999999999999</v>
      </c>
      <c r="H27" s="8">
        <v>5.2050000000000001</v>
      </c>
      <c r="I27" s="37">
        <f t="shared" si="4"/>
        <v>0.57899999999999974</v>
      </c>
      <c r="J27" s="39">
        <f t="shared" si="5"/>
        <v>0.12516212710765234</v>
      </c>
    </row>
    <row r="28" spans="1:10" x14ac:dyDescent="0.2">
      <c r="A28" s="35" t="s">
        <v>29</v>
      </c>
      <c r="B28" s="8">
        <v>46.606000000000002</v>
      </c>
      <c r="C28" s="8">
        <v>46.988</v>
      </c>
      <c r="D28" s="8">
        <v>49.226999999999997</v>
      </c>
      <c r="E28" s="8">
        <v>52.195999999999998</v>
      </c>
      <c r="F28" s="8">
        <v>55.378</v>
      </c>
      <c r="G28" s="8">
        <v>58.762</v>
      </c>
      <c r="H28" s="8">
        <v>61.505000000000003</v>
      </c>
      <c r="I28" s="37">
        <f t="shared" si="4"/>
        <v>14.899000000000001</v>
      </c>
      <c r="J28" s="39">
        <f t="shared" si="5"/>
        <v>0.31967986954469385</v>
      </c>
    </row>
    <row r="29" spans="1:10" x14ac:dyDescent="0.2">
      <c r="A29" s="35" t="s">
        <v>30</v>
      </c>
      <c r="B29" s="8">
        <v>106.202</v>
      </c>
      <c r="C29" s="8">
        <v>110.572</v>
      </c>
      <c r="D29" s="8">
        <v>115.61799999999999</v>
      </c>
      <c r="E29" s="8">
        <v>121.283</v>
      </c>
      <c r="F29" s="8">
        <v>127.81</v>
      </c>
      <c r="G29" s="8">
        <v>133.934</v>
      </c>
      <c r="H29" s="8">
        <v>140.19399999999999</v>
      </c>
      <c r="I29" s="37">
        <f t="shared" si="4"/>
        <v>33.99199999999999</v>
      </c>
      <c r="J29" s="39">
        <f t="shared" si="5"/>
        <v>0.32006930189638605</v>
      </c>
    </row>
    <row r="30" spans="1:10" x14ac:dyDescent="0.2">
      <c r="A30" s="35" t="s">
        <v>31</v>
      </c>
      <c r="B30" s="41">
        <v>50.05</v>
      </c>
      <c r="C30" s="41">
        <v>51.756</v>
      </c>
      <c r="D30" s="41">
        <v>53.515999999999998</v>
      </c>
      <c r="E30" s="41">
        <v>55.389000000000003</v>
      </c>
      <c r="F30" s="41">
        <v>57.273000000000003</v>
      </c>
      <c r="G30" s="41">
        <v>59.220999999999997</v>
      </c>
      <c r="H30" s="8">
        <v>61.174999999999997</v>
      </c>
      <c r="I30" s="37">
        <f t="shared" si="4"/>
        <v>11.125</v>
      </c>
      <c r="J30" s="39">
        <f t="shared" si="5"/>
        <v>0.2222777222777223</v>
      </c>
    </row>
    <row r="31" spans="1:10" x14ac:dyDescent="0.2">
      <c r="A31" s="33"/>
      <c r="B31" s="32"/>
      <c r="C31" s="32"/>
      <c r="D31" s="32"/>
      <c r="E31" s="32"/>
      <c r="F31" s="32"/>
      <c r="G31" s="32"/>
      <c r="H31" s="32"/>
      <c r="I31" s="33"/>
      <c r="J31" s="34"/>
    </row>
    <row r="32" spans="1:10" x14ac:dyDescent="0.2">
      <c r="A32" s="38" t="s">
        <v>32</v>
      </c>
      <c r="B32" s="38">
        <f t="shared" ref="B32:H32" si="6">SUM(B24,B25,B26,B27,B28,B29)</f>
        <v>491.97599999999994</v>
      </c>
      <c r="C32" s="38">
        <f t="shared" si="6"/>
        <v>542.07400000000007</v>
      </c>
      <c r="D32" s="38">
        <f t="shared" si="6"/>
        <v>593.35500000000002</v>
      </c>
      <c r="E32" s="38">
        <f t="shared" si="6"/>
        <v>647.25200000000007</v>
      </c>
      <c r="F32" s="38">
        <f t="shared" si="6"/>
        <v>696.50700000000006</v>
      </c>
      <c r="G32" s="38">
        <f t="shared" si="6"/>
        <v>747.15200000000004</v>
      </c>
      <c r="H32" s="38">
        <f t="shared" si="6"/>
        <v>786.97300000000007</v>
      </c>
      <c r="I32" s="37">
        <f>SUM(H32-B32)</f>
        <v>294.99700000000013</v>
      </c>
      <c r="J32" s="39">
        <f>I32/B32</f>
        <v>0.59961664796656777</v>
      </c>
    </row>
    <row r="33" spans="1:10" x14ac:dyDescent="0.2">
      <c r="A33" s="33"/>
      <c r="B33" s="32"/>
      <c r="C33" s="32"/>
      <c r="D33" s="32"/>
      <c r="E33" s="32"/>
      <c r="F33" s="32"/>
      <c r="G33" s="32"/>
      <c r="H33" s="32"/>
      <c r="I33" s="33"/>
      <c r="J33" s="34"/>
    </row>
    <row r="34" spans="1:10" x14ac:dyDescent="0.2">
      <c r="A34" s="31" t="s">
        <v>33</v>
      </c>
      <c r="B34" s="32">
        <v>342.01100000000002</v>
      </c>
      <c r="C34" s="32">
        <v>361.68799999999999</v>
      </c>
      <c r="D34" s="32">
        <v>376.08499999999998</v>
      </c>
      <c r="E34" s="32">
        <v>391.31200000000001</v>
      </c>
      <c r="F34" s="32">
        <v>404.98599999999999</v>
      </c>
      <c r="G34" s="32">
        <v>424.06099999999998</v>
      </c>
      <c r="H34" s="32">
        <v>433.08300000000003</v>
      </c>
      <c r="I34" s="33">
        <f>H34-B34</f>
        <v>91.072000000000003</v>
      </c>
      <c r="J34" s="34">
        <f>I34/B34</f>
        <v>0.26628383297613234</v>
      </c>
    </row>
    <row r="35" spans="1:10" x14ac:dyDescent="0.2">
      <c r="A35" s="31" t="s">
        <v>34</v>
      </c>
      <c r="B35" s="32">
        <v>73.063000000000002</v>
      </c>
      <c r="C35" s="32">
        <v>76.106999999999999</v>
      </c>
      <c r="D35" s="32">
        <v>78.421000000000006</v>
      </c>
      <c r="E35" s="32">
        <v>80.888000000000005</v>
      </c>
      <c r="F35" s="32">
        <v>82.995999999999995</v>
      </c>
      <c r="G35" s="32">
        <v>85.350999999999999</v>
      </c>
      <c r="H35" s="42">
        <v>87.706000000000003</v>
      </c>
      <c r="I35" s="33">
        <f t="shared" ref="I35:I36" si="7">H35-B35</f>
        <v>14.643000000000001</v>
      </c>
      <c r="J35" s="34">
        <f t="shared" ref="J35:J36" si="8">I35/B35</f>
        <v>0.20041607927405117</v>
      </c>
    </row>
    <row r="36" spans="1:10" x14ac:dyDescent="0.2">
      <c r="A36" s="31" t="s">
        <v>35</v>
      </c>
      <c r="B36" s="32">
        <v>196.381</v>
      </c>
      <c r="C36" s="32">
        <v>211.381</v>
      </c>
      <c r="D36" s="32">
        <v>226.381</v>
      </c>
      <c r="E36" s="32">
        <v>241.381</v>
      </c>
      <c r="F36" s="32">
        <v>251.71</v>
      </c>
      <c r="G36" s="32">
        <v>260.30900000000003</v>
      </c>
      <c r="H36" s="42">
        <v>268.90800000000002</v>
      </c>
      <c r="I36" s="33">
        <f t="shared" si="7"/>
        <v>72.527000000000015</v>
      </c>
      <c r="J36" s="34">
        <f t="shared" si="8"/>
        <v>0.36931780569403361</v>
      </c>
    </row>
    <row r="37" spans="1:10" x14ac:dyDescent="0.2">
      <c r="A37" s="37"/>
      <c r="B37" s="8"/>
      <c r="C37" s="8"/>
      <c r="D37" s="8"/>
      <c r="E37" s="8"/>
      <c r="F37" s="8"/>
      <c r="G37" s="8"/>
      <c r="H37" s="8"/>
      <c r="I37" s="37"/>
      <c r="J37" s="39"/>
    </row>
    <row r="38" spans="1:10" x14ac:dyDescent="0.2">
      <c r="A38" s="37" t="s">
        <v>36</v>
      </c>
      <c r="B38" s="38">
        <f t="shared" ref="B38:H38" si="9">SUM(B34:B36)</f>
        <v>611.45500000000004</v>
      </c>
      <c r="C38" s="38">
        <f t="shared" si="9"/>
        <v>649.17599999999993</v>
      </c>
      <c r="D38" s="38">
        <f t="shared" si="9"/>
        <v>680.88699999999994</v>
      </c>
      <c r="E38" s="38">
        <f t="shared" si="9"/>
        <v>713.58100000000002</v>
      </c>
      <c r="F38" s="38">
        <f t="shared" si="9"/>
        <v>739.69200000000001</v>
      </c>
      <c r="G38" s="38">
        <f t="shared" si="9"/>
        <v>769.721</v>
      </c>
      <c r="H38" s="38">
        <f t="shared" si="9"/>
        <v>789.697</v>
      </c>
      <c r="I38" s="37">
        <f>SUM(H38-B38)</f>
        <v>178.24199999999996</v>
      </c>
      <c r="J38" s="39">
        <f>SUM(I38/B38)</f>
        <v>0.29150468963374238</v>
      </c>
    </row>
    <row r="39" spans="1:10" x14ac:dyDescent="0.2">
      <c r="A39" s="37" t="s">
        <v>37</v>
      </c>
      <c r="B39" s="8"/>
      <c r="C39" s="8"/>
      <c r="D39" s="8"/>
      <c r="E39" s="8"/>
      <c r="F39" s="8"/>
      <c r="G39" s="8"/>
      <c r="H39" s="8"/>
      <c r="I39" s="35"/>
      <c r="J39" s="30"/>
    </row>
    <row r="40" spans="1:10" x14ac:dyDescent="0.2">
      <c r="A40" s="37"/>
      <c r="B40" s="8"/>
      <c r="C40" s="8"/>
      <c r="D40" s="8"/>
      <c r="E40" s="8"/>
      <c r="F40" s="8"/>
      <c r="G40" s="8"/>
      <c r="H40" s="8"/>
      <c r="I40" s="35"/>
      <c r="J40" s="30"/>
    </row>
    <row r="41" spans="1:10" x14ac:dyDescent="0.2">
      <c r="A41" s="35" t="s">
        <v>38</v>
      </c>
      <c r="B41" s="8">
        <v>17.803999999999998</v>
      </c>
      <c r="C41" s="8">
        <v>19.376999999999999</v>
      </c>
      <c r="D41" s="8">
        <v>20.946999999999999</v>
      </c>
      <c r="E41" s="8">
        <v>22.49</v>
      </c>
      <c r="F41" s="8">
        <v>24.123999999999999</v>
      </c>
      <c r="G41" s="8">
        <v>25.747</v>
      </c>
      <c r="H41" s="43">
        <v>27.37</v>
      </c>
      <c r="I41" s="37">
        <f>SUM(H41-B41)</f>
        <v>9.5660000000000025</v>
      </c>
      <c r="J41" s="39">
        <f>SUM(I41/B41)</f>
        <v>0.53729498988991253</v>
      </c>
    </row>
    <row r="42" spans="1:10" x14ac:dyDescent="0.2">
      <c r="A42" s="35" t="s">
        <v>39</v>
      </c>
      <c r="B42" s="8">
        <v>49.011000000000003</v>
      </c>
      <c r="C42" s="8">
        <v>52.326999999999998</v>
      </c>
      <c r="D42" s="8">
        <v>56.26</v>
      </c>
      <c r="E42" s="8">
        <v>59.863999999999997</v>
      </c>
      <c r="F42" s="8">
        <v>65.025999999999996</v>
      </c>
      <c r="G42" s="8">
        <v>70.168000000000006</v>
      </c>
      <c r="H42" s="43">
        <v>75.31</v>
      </c>
      <c r="I42" s="37">
        <f t="shared" ref="I42:I47" si="10">SUM(H42-B42)</f>
        <v>26.298999999999999</v>
      </c>
      <c r="J42" s="39">
        <f t="shared" ref="J42:J47" si="11">SUM(I42/B42)</f>
        <v>0.53659382587582372</v>
      </c>
    </row>
    <row r="43" spans="1:10" x14ac:dyDescent="0.2">
      <c r="A43" s="44" t="s">
        <v>40</v>
      </c>
      <c r="B43" s="41">
        <v>43.173000000000002</v>
      </c>
      <c r="C43" s="41">
        <v>46.219000000000001</v>
      </c>
      <c r="D43" s="41">
        <v>49.167999999999999</v>
      </c>
      <c r="E43" s="41">
        <v>52.085999999999999</v>
      </c>
      <c r="F43" s="41">
        <v>56.731000000000002</v>
      </c>
      <c r="G43" s="45">
        <v>61.356000000000002</v>
      </c>
      <c r="H43" s="43">
        <v>65.980999999999995</v>
      </c>
      <c r="I43" s="37">
        <f t="shared" si="10"/>
        <v>22.807999999999993</v>
      </c>
      <c r="J43" s="39">
        <f t="shared" si="11"/>
        <v>0.52829314617932488</v>
      </c>
    </row>
    <row r="44" spans="1:10" x14ac:dyDescent="0.2">
      <c r="A44" s="31" t="s">
        <v>41</v>
      </c>
      <c r="B44" s="32">
        <v>52.680999999999997</v>
      </c>
      <c r="C44" s="32">
        <v>58.399000000000001</v>
      </c>
      <c r="D44" s="32">
        <v>64.304000000000002</v>
      </c>
      <c r="E44" s="32">
        <v>70.17</v>
      </c>
      <c r="F44" s="32">
        <v>77.197999999999993</v>
      </c>
      <c r="G44" s="32">
        <v>84.159000000000006</v>
      </c>
      <c r="H44" s="43">
        <v>91.12</v>
      </c>
      <c r="I44" s="37">
        <f t="shared" si="10"/>
        <v>38.439000000000007</v>
      </c>
      <c r="J44" s="39">
        <f t="shared" si="11"/>
        <v>0.7296558531538887</v>
      </c>
    </row>
    <row r="45" spans="1:10" x14ac:dyDescent="0.2">
      <c r="A45" s="35" t="s">
        <v>42</v>
      </c>
      <c r="B45" s="8">
        <v>35.585999999999999</v>
      </c>
      <c r="C45" s="8">
        <v>39.661999999999999</v>
      </c>
      <c r="D45" s="8">
        <v>43.728999999999999</v>
      </c>
      <c r="E45" s="8">
        <v>47.779000000000003</v>
      </c>
      <c r="F45" s="8">
        <v>51.298000000000002</v>
      </c>
      <c r="G45" s="8">
        <v>54.819000000000003</v>
      </c>
      <c r="H45" s="43">
        <v>58.34</v>
      </c>
      <c r="I45" s="37">
        <f t="shared" si="10"/>
        <v>22.754000000000005</v>
      </c>
      <c r="J45" s="39">
        <f t="shared" si="11"/>
        <v>0.63940875625245897</v>
      </c>
    </row>
    <row r="46" spans="1:10" x14ac:dyDescent="0.2">
      <c r="A46" s="37"/>
      <c r="B46" s="8"/>
      <c r="C46" s="8"/>
      <c r="D46" s="8"/>
      <c r="E46" s="8"/>
      <c r="F46" s="8"/>
      <c r="G46" s="8"/>
      <c r="H46" s="8"/>
      <c r="I46" s="37"/>
      <c r="J46" s="39"/>
    </row>
    <row r="47" spans="1:10" x14ac:dyDescent="0.2">
      <c r="A47" s="37" t="s">
        <v>36</v>
      </c>
      <c r="B47" s="38">
        <f t="shared" ref="B47:H47" si="12">SUM(B41,B43,B45,B44)</f>
        <v>149.244</v>
      </c>
      <c r="C47" s="38">
        <f t="shared" si="12"/>
        <v>163.65700000000001</v>
      </c>
      <c r="D47" s="38">
        <f t="shared" si="12"/>
        <v>178.148</v>
      </c>
      <c r="E47" s="38">
        <f t="shared" si="12"/>
        <v>192.52499999999998</v>
      </c>
      <c r="F47" s="38">
        <f t="shared" si="12"/>
        <v>209.351</v>
      </c>
      <c r="G47" s="38">
        <f t="shared" si="12"/>
        <v>226.08100000000002</v>
      </c>
      <c r="H47" s="38">
        <f t="shared" si="12"/>
        <v>242.81100000000001</v>
      </c>
      <c r="I47" s="37">
        <f t="shared" si="10"/>
        <v>93.567000000000007</v>
      </c>
      <c r="J47" s="39">
        <f t="shared" si="11"/>
        <v>0.62693977647342614</v>
      </c>
    </row>
    <row r="48" spans="1:10" x14ac:dyDescent="0.2">
      <c r="A48" s="37" t="s">
        <v>43</v>
      </c>
      <c r="B48" s="8"/>
      <c r="C48" s="8"/>
      <c r="D48" s="8"/>
      <c r="E48" s="8"/>
      <c r="F48" s="8"/>
      <c r="G48" s="8"/>
      <c r="H48" s="8"/>
      <c r="I48" s="37"/>
      <c r="J48" s="39"/>
    </row>
    <row r="49" spans="1:10" x14ac:dyDescent="0.2">
      <c r="A49" s="37"/>
      <c r="B49" s="8"/>
      <c r="C49" s="8"/>
      <c r="D49" s="8"/>
      <c r="E49" s="8"/>
      <c r="F49" s="8"/>
      <c r="G49" s="8"/>
      <c r="H49" s="8"/>
      <c r="I49" s="37"/>
      <c r="J49" s="39"/>
    </row>
    <row r="50" spans="1:10" x14ac:dyDescent="0.2">
      <c r="A50" s="35" t="s">
        <v>83</v>
      </c>
      <c r="B50" s="8">
        <v>34</v>
      </c>
      <c r="C50" s="8">
        <v>36.799999999999997</v>
      </c>
      <c r="D50" s="8">
        <v>39.5</v>
      </c>
      <c r="E50" s="8">
        <v>40.9</v>
      </c>
      <c r="F50" s="8">
        <v>41.9</v>
      </c>
      <c r="G50" s="8">
        <v>43.1</v>
      </c>
      <c r="H50" s="43">
        <v>44.3</v>
      </c>
      <c r="I50" s="37">
        <f>H50-B50</f>
        <v>10.299999999999997</v>
      </c>
      <c r="J50" s="39">
        <f>I50/B50</f>
        <v>0.30294117647058816</v>
      </c>
    </row>
    <row r="51" spans="1:10" x14ac:dyDescent="0.2">
      <c r="A51" s="35" t="s">
        <v>82</v>
      </c>
      <c r="B51" s="8">
        <v>66</v>
      </c>
      <c r="C51" s="8">
        <v>70.400000000000006</v>
      </c>
      <c r="D51" s="8">
        <v>74.3</v>
      </c>
      <c r="E51" s="8">
        <v>76.5</v>
      </c>
      <c r="F51" s="8">
        <v>79.099999999999994</v>
      </c>
      <c r="G51" s="8">
        <v>81.8</v>
      </c>
      <c r="H51" s="8">
        <v>84.5</v>
      </c>
      <c r="I51" s="37">
        <f t="shared" ref="I51:I54" si="13">H51-B51</f>
        <v>18.5</v>
      </c>
      <c r="J51" s="39">
        <f t="shared" ref="J51:J54" si="14">I51/B51</f>
        <v>0.28030303030303028</v>
      </c>
    </row>
    <row r="52" spans="1:10" x14ac:dyDescent="0.2">
      <c r="A52" s="35" t="s">
        <v>45</v>
      </c>
      <c r="B52" s="8">
        <v>4.391</v>
      </c>
      <c r="C52" s="8">
        <v>4.5389999999999997</v>
      </c>
      <c r="D52" s="8">
        <v>4.6680000000000001</v>
      </c>
      <c r="E52" s="8">
        <v>4.7969999999999997</v>
      </c>
      <c r="F52" s="8">
        <v>4.9119999999999999</v>
      </c>
      <c r="G52" s="8">
        <v>5.0259999999999998</v>
      </c>
      <c r="H52" s="43">
        <v>5.14</v>
      </c>
      <c r="I52" s="37">
        <f t="shared" si="13"/>
        <v>0.74899999999999967</v>
      </c>
      <c r="J52" s="39">
        <f t="shared" si="14"/>
        <v>0.17057617854702795</v>
      </c>
    </row>
    <row r="53" spans="1:10" x14ac:dyDescent="0.2">
      <c r="A53" s="35" t="s">
        <v>46</v>
      </c>
      <c r="B53" s="8">
        <v>23.902000000000001</v>
      </c>
      <c r="C53" s="8">
        <v>25.425999999999998</v>
      </c>
      <c r="D53" s="8">
        <v>27.007000000000001</v>
      </c>
      <c r="E53" s="8">
        <v>28.581</v>
      </c>
      <c r="F53" s="8">
        <v>30.241</v>
      </c>
      <c r="G53" s="8">
        <v>31.917000000000002</v>
      </c>
      <c r="H53" s="43">
        <v>33.593000000000004</v>
      </c>
      <c r="I53" s="37">
        <f t="shared" si="13"/>
        <v>9.6910000000000025</v>
      </c>
      <c r="J53" s="39">
        <f t="shared" si="14"/>
        <v>0.40544724290854328</v>
      </c>
    </row>
    <row r="54" spans="1:10" x14ac:dyDescent="0.2">
      <c r="A54" s="35" t="s">
        <v>47</v>
      </c>
      <c r="B54" s="8">
        <v>17.247</v>
      </c>
      <c r="C54" s="8">
        <v>18.675000000000001</v>
      </c>
      <c r="D54" s="8">
        <v>19.989000000000001</v>
      </c>
      <c r="E54" s="8">
        <v>21.212</v>
      </c>
      <c r="F54" s="8">
        <v>22.434000000000001</v>
      </c>
      <c r="G54" s="8">
        <v>23.555</v>
      </c>
      <c r="H54" s="43">
        <v>24.675999999999998</v>
      </c>
      <c r="I54" s="37">
        <f t="shared" si="13"/>
        <v>7.4289999999999985</v>
      </c>
      <c r="J54" s="39">
        <f t="shared" si="14"/>
        <v>0.43074157824549186</v>
      </c>
    </row>
    <row r="55" spans="1:10" x14ac:dyDescent="0.2">
      <c r="A55" s="35"/>
      <c r="B55" s="8"/>
      <c r="C55" s="8"/>
      <c r="D55" s="8"/>
      <c r="E55" s="8"/>
      <c r="F55" s="8"/>
      <c r="G55" s="8"/>
      <c r="H55" s="8"/>
      <c r="I55" s="35"/>
      <c r="J55" s="30"/>
    </row>
    <row r="56" spans="1:10" x14ac:dyDescent="0.2">
      <c r="A56" s="37" t="s">
        <v>48</v>
      </c>
      <c r="B56" s="38">
        <f>SUM(B50:B54)</f>
        <v>145.54000000000002</v>
      </c>
      <c r="C56" s="38">
        <f t="shared" ref="C56:H56" si="15">SUM(C50:C54)</f>
        <v>155.84</v>
      </c>
      <c r="D56" s="38">
        <f t="shared" si="15"/>
        <v>165.464</v>
      </c>
      <c r="E56" s="38">
        <f t="shared" si="15"/>
        <v>171.98999999999998</v>
      </c>
      <c r="F56" s="38">
        <f t="shared" si="15"/>
        <v>178.58700000000002</v>
      </c>
      <c r="G56" s="38">
        <f t="shared" si="15"/>
        <v>185.39800000000002</v>
      </c>
      <c r="H56" s="38">
        <f t="shared" si="15"/>
        <v>192.209</v>
      </c>
      <c r="I56" s="46">
        <f t="shared" ref="I56" si="16">H56-B56</f>
        <v>46.668999999999983</v>
      </c>
      <c r="J56" s="47">
        <f t="shared" ref="J56" si="17">I56/B56</f>
        <v>0.32066098667033099</v>
      </c>
    </row>
    <row r="57" spans="1:10" x14ac:dyDescent="0.2">
      <c r="A57" s="37" t="s">
        <v>49</v>
      </c>
      <c r="B57" s="38"/>
      <c r="C57" s="38"/>
      <c r="D57" s="38"/>
      <c r="E57" s="38"/>
      <c r="F57" s="38"/>
      <c r="G57" s="38"/>
      <c r="H57" s="38"/>
      <c r="I57" s="37"/>
      <c r="J57" s="39"/>
    </row>
    <row r="58" spans="1:10" x14ac:dyDescent="0.2">
      <c r="A58" s="37"/>
      <c r="B58" s="38"/>
      <c r="C58" s="38"/>
      <c r="D58" s="38"/>
      <c r="E58" s="38"/>
      <c r="F58" s="38"/>
      <c r="G58" s="38"/>
      <c r="H58" s="38"/>
      <c r="I58" s="37"/>
      <c r="J58" s="39"/>
    </row>
    <row r="59" spans="1:10" x14ac:dyDescent="0.2">
      <c r="A59" s="37" t="s">
        <v>50</v>
      </c>
      <c r="B59" s="38">
        <f t="shared" ref="B59:H59" si="18">SUM(B9+B10+B18+B19+B20+B24+B25+B26+B27+B44)</f>
        <v>1394.556</v>
      </c>
      <c r="C59" s="38">
        <f t="shared" si="18"/>
        <v>1505.011</v>
      </c>
      <c r="D59" s="38">
        <f t="shared" si="18"/>
        <v>1628.0610000000001</v>
      </c>
      <c r="E59" s="38">
        <f t="shared" si="18"/>
        <v>1745.2579999999996</v>
      </c>
      <c r="F59" s="38">
        <f t="shared" si="18"/>
        <v>1851.9720000000004</v>
      </c>
      <c r="G59" s="38">
        <f t="shared" si="18"/>
        <v>1957.421</v>
      </c>
      <c r="H59" s="38">
        <f t="shared" si="18"/>
        <v>2054.3489999999997</v>
      </c>
      <c r="I59" s="37">
        <f t="shared" ref="I59" si="19">H59-B59</f>
        <v>659.79299999999967</v>
      </c>
      <c r="J59" s="39">
        <f t="shared" ref="J59" si="20">I59/B59</f>
        <v>0.47312047705506244</v>
      </c>
    </row>
    <row r="60" spans="1:10" x14ac:dyDescent="0.2">
      <c r="A60" s="37"/>
      <c r="B60" s="38"/>
      <c r="C60" s="38"/>
      <c r="D60" s="38"/>
      <c r="E60" s="38"/>
      <c r="F60" s="38"/>
      <c r="G60" s="38"/>
      <c r="H60" s="38"/>
      <c r="I60" s="37"/>
      <c r="J60" s="39"/>
    </row>
    <row r="61" spans="1:10" x14ac:dyDescent="0.2">
      <c r="A61" s="37" t="s">
        <v>51</v>
      </c>
      <c r="B61" s="38">
        <f t="shared" ref="B61:H61" si="21">SUM(B14+B17+B50+B28+B29)</f>
        <v>1045.5329999999999</v>
      </c>
      <c r="C61" s="38">
        <f t="shared" si="21"/>
        <v>1086.9499999999998</v>
      </c>
      <c r="D61" s="38">
        <f t="shared" si="21"/>
        <v>1143.192</v>
      </c>
      <c r="E61" s="38">
        <f t="shared" si="21"/>
        <v>1194.6109999999999</v>
      </c>
      <c r="F61" s="38">
        <f t="shared" si="21"/>
        <v>1237.9479999999999</v>
      </c>
      <c r="G61" s="38">
        <f t="shared" si="21"/>
        <v>1283.049</v>
      </c>
      <c r="H61" s="38">
        <f t="shared" si="21"/>
        <v>1326.835</v>
      </c>
      <c r="I61" s="37">
        <f t="shared" ref="I61" si="22">H61-B61</f>
        <v>281.30200000000013</v>
      </c>
      <c r="J61" s="39">
        <f t="shared" ref="J61" si="23">I61/B61</f>
        <v>0.2690512877164089</v>
      </c>
    </row>
    <row r="62" spans="1:10" x14ac:dyDescent="0.2">
      <c r="A62" s="37"/>
      <c r="B62" s="38"/>
      <c r="C62" s="38"/>
      <c r="D62" s="38"/>
      <c r="E62" s="38"/>
      <c r="F62" s="38"/>
      <c r="G62" s="38"/>
      <c r="H62" s="38"/>
      <c r="I62" s="37"/>
      <c r="J62" s="39"/>
    </row>
    <row r="63" spans="1:10" x14ac:dyDescent="0.2">
      <c r="A63" s="48" t="s">
        <v>52</v>
      </c>
      <c r="B63" s="49">
        <f t="shared" ref="B63:H63" si="24">SUM(B8,B9,B10,B14,B17,B18,B19,B20,B24,B25,B26,B27,B28,B29)</f>
        <v>3151.6790000000001</v>
      </c>
      <c r="C63" s="49">
        <f t="shared" si="24"/>
        <v>3343.0419999999995</v>
      </c>
      <c r="D63" s="49">
        <f t="shared" si="24"/>
        <v>3562.5689999999991</v>
      </c>
      <c r="E63" s="49">
        <f t="shared" si="24"/>
        <v>3766.6530000000002</v>
      </c>
      <c r="F63" s="49">
        <f t="shared" si="24"/>
        <v>3949.0449999999996</v>
      </c>
      <c r="G63" s="49">
        <f t="shared" si="24"/>
        <v>4125.0170000000007</v>
      </c>
      <c r="H63" s="49">
        <f t="shared" si="24"/>
        <v>4291.1540000000005</v>
      </c>
      <c r="I63" s="48">
        <f>SUM(H63-B63)</f>
        <v>1139.4750000000004</v>
      </c>
      <c r="J63" s="50">
        <f>SUM(I63/B63)</f>
        <v>0.3615453858086437</v>
      </c>
    </row>
    <row r="64" spans="1:10" x14ac:dyDescent="0.2">
      <c r="A64" s="37"/>
      <c r="B64" s="38"/>
      <c r="C64" s="38"/>
      <c r="D64" s="38"/>
      <c r="E64" s="38"/>
      <c r="F64" s="38"/>
      <c r="G64" s="38"/>
      <c r="H64" s="38"/>
      <c r="I64" s="37"/>
      <c r="J64" s="39"/>
    </row>
    <row r="65" spans="1:10" x14ac:dyDescent="0.2">
      <c r="A65" s="48" t="s">
        <v>53</v>
      </c>
      <c r="B65" s="51">
        <f t="shared" ref="B65:H65" si="25">SUM(B8,B9,B10,B14,B17,B18,B19,B20,B24,B25,B26,B27,B50,B28,B29,B44,B34,B35,B36,B41,B43,B45,B51,B52,B53,B54)</f>
        <v>4057.9180000000001</v>
      </c>
      <c r="C65" s="51">
        <f t="shared" si="25"/>
        <v>4311.7150000000001</v>
      </c>
      <c r="D65" s="51">
        <f t="shared" si="25"/>
        <v>4587.0679999999984</v>
      </c>
      <c r="E65" s="51">
        <f t="shared" si="25"/>
        <v>4844.7490000000016</v>
      </c>
      <c r="F65" s="51">
        <f t="shared" si="25"/>
        <v>5076.6750000000002</v>
      </c>
      <c r="G65" s="51">
        <f t="shared" si="25"/>
        <v>5306.2170000000006</v>
      </c>
      <c r="H65" s="52">
        <f t="shared" si="25"/>
        <v>5515.871000000001</v>
      </c>
      <c r="I65" s="53">
        <f t="shared" ref="I65" si="26">H65-B65</f>
        <v>1457.9530000000009</v>
      </c>
      <c r="J65" s="54">
        <f t="shared" ref="J65" si="27">I65/B65</f>
        <v>0.35928596881454994</v>
      </c>
    </row>
    <row r="66" spans="1:10" x14ac:dyDescent="0.2">
      <c r="A66" s="13" t="s">
        <v>54</v>
      </c>
      <c r="B66" s="13"/>
      <c r="C66" s="13"/>
      <c r="D66" s="13"/>
      <c r="E66" s="13"/>
      <c r="F66" s="13"/>
      <c r="G66" s="13"/>
      <c r="H66" s="13"/>
      <c r="I66" s="55"/>
      <c r="J66" s="56"/>
    </row>
    <row r="67" spans="1:10" x14ac:dyDescent="0.2">
      <c r="A67" s="13" t="s">
        <v>55</v>
      </c>
      <c r="B67" s="13"/>
      <c r="C67" s="13"/>
      <c r="D67" s="13"/>
      <c r="E67" s="13"/>
      <c r="F67" s="13"/>
      <c r="G67" s="13"/>
      <c r="H67" s="13"/>
      <c r="I67" s="55"/>
      <c r="J67" s="56"/>
    </row>
    <row r="68" spans="1:10" x14ac:dyDescent="0.2">
      <c r="A68" s="13" t="s">
        <v>56</v>
      </c>
      <c r="B68" s="13"/>
      <c r="C68" s="13"/>
      <c r="D68" s="13"/>
      <c r="E68" s="13"/>
      <c r="F68" s="13"/>
      <c r="G68" s="13"/>
      <c r="H68" s="13"/>
      <c r="I68" s="55"/>
      <c r="J68" s="56"/>
    </row>
    <row r="69" spans="1:10" x14ac:dyDescent="0.2">
      <c r="A69" s="13" t="s">
        <v>57</v>
      </c>
      <c r="B69" s="13"/>
      <c r="C69" s="13"/>
      <c r="D69" s="13"/>
      <c r="E69" s="13"/>
      <c r="F69" s="13"/>
      <c r="G69" s="13"/>
      <c r="H69" s="13"/>
      <c r="I69" s="55"/>
      <c r="J69" s="56"/>
    </row>
    <row r="70" spans="1:10" x14ac:dyDescent="0.2">
      <c r="A70" s="13" t="s">
        <v>58</v>
      </c>
      <c r="B70" s="13"/>
      <c r="C70" s="13"/>
      <c r="D70" s="13"/>
      <c r="E70" s="13"/>
      <c r="F70" s="13"/>
      <c r="G70" s="13"/>
      <c r="H70" s="13"/>
      <c r="I70" s="57"/>
      <c r="J70" s="57"/>
    </row>
    <row r="71" spans="1:10" x14ac:dyDescent="0.2">
      <c r="A71" s="13" t="s">
        <v>59</v>
      </c>
      <c r="B71" s="13"/>
      <c r="C71" s="57"/>
      <c r="D71" s="57"/>
      <c r="E71" s="57"/>
      <c r="F71" s="57"/>
      <c r="G71" s="57"/>
      <c r="H71" s="57"/>
      <c r="I71" s="57"/>
      <c r="J71" s="57"/>
    </row>
  </sheetData>
  <mergeCells count="2">
    <mergeCell ref="I2:J4"/>
    <mergeCell ref="I5:J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"/>
  <sheetViews>
    <sheetView topLeftCell="A34" workbookViewId="0">
      <selection activeCell="E9" sqref="E9"/>
    </sheetView>
  </sheetViews>
  <sheetFormatPr defaultRowHeight="12" x14ac:dyDescent="0.2"/>
  <cols>
    <col min="1" max="1" width="24.5703125" style="2" customWidth="1"/>
    <col min="2" max="16384" width="9.140625" style="2"/>
  </cols>
  <sheetData>
    <row r="1" spans="1:10" x14ac:dyDescent="0.2">
      <c r="A1" s="13"/>
      <c r="B1" s="13"/>
      <c r="C1" s="13"/>
      <c r="D1" s="13"/>
      <c r="E1" s="13"/>
      <c r="F1" s="13"/>
      <c r="G1" s="13"/>
      <c r="H1" s="13"/>
      <c r="I1" s="13"/>
      <c r="J1" s="18">
        <f ca="1">NOW()</f>
        <v>43014.5379880787</v>
      </c>
    </row>
    <row r="2" spans="1:10" x14ac:dyDescent="0.2">
      <c r="A2" s="19" t="s">
        <v>60</v>
      </c>
      <c r="B2" s="20"/>
      <c r="C2" s="20"/>
      <c r="D2" s="20"/>
      <c r="E2" s="20"/>
      <c r="F2" s="20"/>
      <c r="G2" s="20"/>
      <c r="H2" s="20"/>
      <c r="I2" s="73" t="s">
        <v>6</v>
      </c>
      <c r="J2" s="74"/>
    </row>
    <row r="3" spans="1:10" x14ac:dyDescent="0.2">
      <c r="A3" s="19" t="s">
        <v>7</v>
      </c>
      <c r="B3" s="20"/>
      <c r="C3" s="20"/>
      <c r="D3" s="20"/>
      <c r="E3" s="20"/>
      <c r="F3" s="20"/>
      <c r="G3" s="20"/>
      <c r="H3" s="20"/>
      <c r="I3" s="74"/>
      <c r="J3" s="74"/>
    </row>
    <row r="4" spans="1:10" x14ac:dyDescent="0.2">
      <c r="A4" s="19" t="s">
        <v>8</v>
      </c>
      <c r="B4" s="20"/>
      <c r="C4" s="20"/>
      <c r="D4" s="20"/>
      <c r="E4" s="20"/>
      <c r="F4" s="20"/>
      <c r="G4" s="20"/>
      <c r="H4" s="20"/>
      <c r="I4" s="75"/>
      <c r="J4" s="75"/>
    </row>
    <row r="5" spans="1:10" x14ac:dyDescent="0.2">
      <c r="A5" s="21"/>
      <c r="B5" s="22"/>
      <c r="C5" s="22"/>
      <c r="D5" s="22"/>
      <c r="E5" s="22"/>
      <c r="F5" s="22"/>
      <c r="G5" s="22"/>
      <c r="H5" s="23"/>
      <c r="I5" s="76" t="s">
        <v>9</v>
      </c>
      <c r="J5" s="77"/>
    </row>
    <row r="6" spans="1:10" x14ac:dyDescent="0.2">
      <c r="A6" s="17" t="s">
        <v>10</v>
      </c>
      <c r="B6" s="24">
        <v>2015</v>
      </c>
      <c r="C6" s="24">
        <v>2020</v>
      </c>
      <c r="D6" s="25">
        <v>2025</v>
      </c>
      <c r="E6" s="25">
        <v>2030</v>
      </c>
      <c r="F6" s="25">
        <v>2035</v>
      </c>
      <c r="G6" s="25">
        <v>2040</v>
      </c>
      <c r="H6" s="25">
        <v>2045</v>
      </c>
      <c r="I6" s="26" t="s">
        <v>11</v>
      </c>
      <c r="J6" s="27" t="s">
        <v>12</v>
      </c>
    </row>
    <row r="7" spans="1:10" x14ac:dyDescent="0.2">
      <c r="A7" s="28"/>
      <c r="B7" s="13"/>
      <c r="C7" s="13"/>
      <c r="D7" s="13"/>
      <c r="E7" s="13"/>
      <c r="F7" s="13"/>
      <c r="G7" s="13"/>
      <c r="H7" s="13"/>
      <c r="I7" s="29"/>
      <c r="J7" s="30"/>
    </row>
    <row r="8" spans="1:10" x14ac:dyDescent="0.2">
      <c r="A8" s="58" t="s">
        <v>13</v>
      </c>
      <c r="B8" s="32">
        <v>672.23</v>
      </c>
      <c r="C8" s="32">
        <v>729.50099999999998</v>
      </c>
      <c r="D8" s="32">
        <v>787.11599999999999</v>
      </c>
      <c r="E8" s="32">
        <v>842.154</v>
      </c>
      <c r="F8" s="32">
        <v>893.89800000000002</v>
      </c>
      <c r="G8" s="32">
        <v>940.68700000000001</v>
      </c>
      <c r="H8" s="32">
        <v>987.21299999999997</v>
      </c>
      <c r="I8" s="33">
        <f>H8-B8</f>
        <v>314.98299999999995</v>
      </c>
      <c r="J8" s="34">
        <f>I8/B8</f>
        <v>0.46856433066063691</v>
      </c>
    </row>
    <row r="9" spans="1:10" x14ac:dyDescent="0.2">
      <c r="A9" s="58" t="s">
        <v>61</v>
      </c>
      <c r="B9" s="32">
        <v>220.523</v>
      </c>
      <c r="C9" s="32">
        <v>232.702</v>
      </c>
      <c r="D9" s="32">
        <v>244.78200000000001</v>
      </c>
      <c r="E9" s="32">
        <v>256.01299999999998</v>
      </c>
      <c r="F9" s="32">
        <v>266.30200000000002</v>
      </c>
      <c r="G9" s="32">
        <v>278.05500000000001</v>
      </c>
      <c r="H9" s="32">
        <v>289.49799999999999</v>
      </c>
      <c r="I9" s="33">
        <f>H9-B9</f>
        <v>68.974999999999994</v>
      </c>
      <c r="J9" s="34">
        <f>I9/B9</f>
        <v>0.31277916589199312</v>
      </c>
    </row>
    <row r="10" spans="1:10" x14ac:dyDescent="0.2">
      <c r="A10" s="58" t="s">
        <v>15</v>
      </c>
      <c r="B10" s="32">
        <v>147.64599999999999</v>
      </c>
      <c r="C10" s="32">
        <v>159.16900000000001</v>
      </c>
      <c r="D10" s="32">
        <v>167.51499999999999</v>
      </c>
      <c r="E10" s="32">
        <v>172.78100000000001</v>
      </c>
      <c r="F10" s="32">
        <v>180.46299999999999</v>
      </c>
      <c r="G10" s="32">
        <v>190.82400000000001</v>
      </c>
      <c r="H10" s="32">
        <v>208.45099999999999</v>
      </c>
      <c r="I10" s="33">
        <f>H10-B10</f>
        <v>60.805000000000007</v>
      </c>
      <c r="J10" s="34">
        <f>I10/B10</f>
        <v>0.41182964658710708</v>
      </c>
    </row>
    <row r="11" spans="1:10" x14ac:dyDescent="0.2">
      <c r="A11" s="28"/>
      <c r="B11" s="8"/>
      <c r="C11" s="8"/>
      <c r="D11" s="8"/>
      <c r="E11" s="8"/>
      <c r="F11" s="8"/>
      <c r="G11" s="8"/>
      <c r="H11" s="8"/>
      <c r="I11" s="35"/>
      <c r="J11" s="36"/>
    </row>
    <row r="12" spans="1:10" x14ac:dyDescent="0.2">
      <c r="A12" s="17" t="s">
        <v>62</v>
      </c>
      <c r="B12" s="38">
        <f t="shared" ref="B12:H12" si="0">SUM(B8:B10)</f>
        <v>1040.3990000000001</v>
      </c>
      <c r="C12" s="38">
        <f t="shared" si="0"/>
        <v>1121.3720000000001</v>
      </c>
      <c r="D12" s="38">
        <f t="shared" si="0"/>
        <v>1199.413</v>
      </c>
      <c r="E12" s="38">
        <f t="shared" si="0"/>
        <v>1270.9479999999999</v>
      </c>
      <c r="F12" s="38">
        <f t="shared" si="0"/>
        <v>1340.663</v>
      </c>
      <c r="G12" s="38">
        <f t="shared" si="0"/>
        <v>1409.566</v>
      </c>
      <c r="H12" s="38">
        <f t="shared" si="0"/>
        <v>1485.162</v>
      </c>
      <c r="I12" s="37">
        <f>H12-B12</f>
        <v>444.76299999999992</v>
      </c>
      <c r="J12" s="39">
        <f>I12/B12</f>
        <v>0.42749272154240814</v>
      </c>
    </row>
    <row r="13" spans="1:10" x14ac:dyDescent="0.2">
      <c r="A13" s="28"/>
      <c r="B13" s="8"/>
      <c r="C13" s="8"/>
      <c r="D13" s="8"/>
      <c r="E13" s="8"/>
      <c r="F13" s="8"/>
      <c r="G13" s="8"/>
      <c r="H13" s="8"/>
      <c r="I13" s="35"/>
      <c r="J13" s="36"/>
    </row>
    <row r="14" spans="1:10" x14ac:dyDescent="0.2">
      <c r="A14" s="58" t="s">
        <v>17</v>
      </c>
      <c r="B14" s="32">
        <v>1015.273</v>
      </c>
      <c r="C14" s="32">
        <v>1052.0229999999999</v>
      </c>
      <c r="D14" s="32">
        <v>1087.259</v>
      </c>
      <c r="E14" s="32">
        <v>1128.8230000000001</v>
      </c>
      <c r="F14" s="32">
        <v>1167.7090000000001</v>
      </c>
      <c r="G14" s="32">
        <v>1197.1310000000001</v>
      </c>
      <c r="H14" s="32">
        <v>1223.335</v>
      </c>
      <c r="I14" s="33">
        <f>H14-B14</f>
        <v>208.06200000000001</v>
      </c>
      <c r="J14" s="34">
        <f>I14/B14</f>
        <v>0.20493207245735875</v>
      </c>
    </row>
    <row r="15" spans="1:10" x14ac:dyDescent="0.2">
      <c r="A15" s="28" t="s">
        <v>63</v>
      </c>
      <c r="B15" s="8">
        <v>66.296000000000006</v>
      </c>
      <c r="C15" s="8">
        <v>71.518000000000001</v>
      </c>
      <c r="D15" s="40">
        <v>76.870999999999995</v>
      </c>
      <c r="E15" s="40">
        <v>80.356999999999999</v>
      </c>
      <c r="F15" s="40">
        <v>83.570999999999998</v>
      </c>
      <c r="G15" s="40">
        <v>86.826999999999998</v>
      </c>
      <c r="H15" s="32">
        <v>89.893000000000001</v>
      </c>
      <c r="I15" s="33">
        <f t="shared" ref="I15:I20" si="1">H15-B15</f>
        <v>23.596999999999994</v>
      </c>
      <c r="J15" s="34">
        <f t="shared" ref="J15:J20" si="2">I15/B15</f>
        <v>0.35593399300108591</v>
      </c>
    </row>
    <row r="16" spans="1:10" x14ac:dyDescent="0.2">
      <c r="A16" s="28" t="s">
        <v>19</v>
      </c>
      <c r="B16" s="8">
        <v>67.099000000000004</v>
      </c>
      <c r="C16" s="8">
        <v>70.676000000000002</v>
      </c>
      <c r="D16" s="40">
        <v>74.593999999999994</v>
      </c>
      <c r="E16" s="40">
        <v>78.718000000000004</v>
      </c>
      <c r="F16" s="40">
        <v>82.415999999999997</v>
      </c>
      <c r="G16" s="40">
        <v>86.128</v>
      </c>
      <c r="H16" s="32">
        <v>89.257999999999996</v>
      </c>
      <c r="I16" s="33">
        <f t="shared" si="1"/>
        <v>22.158999999999992</v>
      </c>
      <c r="J16" s="34">
        <f t="shared" si="2"/>
        <v>0.3302433717343029</v>
      </c>
    </row>
    <row r="17" spans="1:10" x14ac:dyDescent="0.2">
      <c r="A17" s="28" t="s">
        <v>64</v>
      </c>
      <c r="B17" s="8">
        <v>904.43</v>
      </c>
      <c r="C17" s="8">
        <v>923.14400000000001</v>
      </c>
      <c r="D17" s="8">
        <v>938.02300000000002</v>
      </c>
      <c r="E17" s="8">
        <v>952.95500000000004</v>
      </c>
      <c r="F17" s="8">
        <v>967.84199999999998</v>
      </c>
      <c r="G17" s="8">
        <v>982.38499999999999</v>
      </c>
      <c r="H17" s="8">
        <v>995.87599999999998</v>
      </c>
      <c r="I17" s="33">
        <f t="shared" si="1"/>
        <v>91.446000000000026</v>
      </c>
      <c r="J17" s="34">
        <f t="shared" si="2"/>
        <v>0.10110898577004304</v>
      </c>
    </row>
    <row r="18" spans="1:10" x14ac:dyDescent="0.2">
      <c r="A18" s="58" t="s">
        <v>65</v>
      </c>
      <c r="B18" s="32">
        <v>1125.3889999999999</v>
      </c>
      <c r="C18" s="32">
        <v>1162.537</v>
      </c>
      <c r="D18" s="32">
        <v>1213.1990000000001</v>
      </c>
      <c r="E18" s="32">
        <v>1264.723</v>
      </c>
      <c r="F18" s="32">
        <v>1314.307</v>
      </c>
      <c r="G18" s="32">
        <v>1362.4760000000001</v>
      </c>
      <c r="H18" s="32">
        <v>1406.739</v>
      </c>
      <c r="I18" s="33">
        <f t="shared" si="1"/>
        <v>281.35000000000014</v>
      </c>
      <c r="J18" s="34">
        <f t="shared" si="2"/>
        <v>0.25000244359950219</v>
      </c>
    </row>
    <row r="19" spans="1:10" x14ac:dyDescent="0.2">
      <c r="A19" s="58" t="s">
        <v>22</v>
      </c>
      <c r="B19" s="32">
        <v>24.672000000000001</v>
      </c>
      <c r="C19" s="32">
        <v>25.95</v>
      </c>
      <c r="D19" s="32">
        <v>26.42</v>
      </c>
      <c r="E19" s="32">
        <v>26.893999999999998</v>
      </c>
      <c r="F19" s="32">
        <v>27.372</v>
      </c>
      <c r="G19" s="32">
        <v>27.853000000000002</v>
      </c>
      <c r="H19" s="32">
        <v>28.334</v>
      </c>
      <c r="I19" s="33">
        <f t="shared" si="1"/>
        <v>3.661999999999999</v>
      </c>
      <c r="J19" s="34">
        <f t="shared" si="2"/>
        <v>0.14842736705577167</v>
      </c>
    </row>
    <row r="20" spans="1:10" x14ac:dyDescent="0.2">
      <c r="A20" s="58" t="s">
        <v>23</v>
      </c>
      <c r="B20" s="32">
        <v>13.1</v>
      </c>
      <c r="C20" s="32">
        <v>14.2</v>
      </c>
      <c r="D20" s="32">
        <v>15.5</v>
      </c>
      <c r="E20" s="32">
        <v>16.399999999999999</v>
      </c>
      <c r="F20" s="32">
        <v>17</v>
      </c>
      <c r="G20" s="32">
        <v>17.3</v>
      </c>
      <c r="H20" s="32">
        <v>17.600000000000001</v>
      </c>
      <c r="I20" s="33">
        <f t="shared" si="1"/>
        <v>4.5000000000000018</v>
      </c>
      <c r="J20" s="34">
        <f t="shared" si="2"/>
        <v>0.34351145038167952</v>
      </c>
    </row>
    <row r="21" spans="1:10" x14ac:dyDescent="0.2">
      <c r="A21" s="59"/>
      <c r="B21" s="32"/>
      <c r="C21" s="32"/>
      <c r="D21" s="32"/>
      <c r="E21" s="32"/>
      <c r="F21" s="32"/>
      <c r="G21" s="32"/>
      <c r="H21" s="32"/>
      <c r="I21" s="33"/>
      <c r="J21" s="34"/>
    </row>
    <row r="22" spans="1:10" x14ac:dyDescent="0.2">
      <c r="A22" s="17" t="s">
        <v>24</v>
      </c>
      <c r="B22" s="38">
        <f t="shared" ref="B22:H22" si="3">SUM(B14,B17,B18,B19,B20)</f>
        <v>3082.8639999999996</v>
      </c>
      <c r="C22" s="38">
        <f t="shared" si="3"/>
        <v>3177.8539999999994</v>
      </c>
      <c r="D22" s="38">
        <f t="shared" si="3"/>
        <v>3280.4010000000003</v>
      </c>
      <c r="E22" s="38">
        <f t="shared" si="3"/>
        <v>3389.7950000000001</v>
      </c>
      <c r="F22" s="38">
        <f t="shared" si="3"/>
        <v>3494.23</v>
      </c>
      <c r="G22" s="38">
        <f t="shared" si="3"/>
        <v>3587.1450000000004</v>
      </c>
      <c r="H22" s="38">
        <f t="shared" si="3"/>
        <v>3671.884</v>
      </c>
      <c r="I22" s="33">
        <f>H22-B22</f>
        <v>589.02000000000044</v>
      </c>
      <c r="J22" s="39">
        <f>I22/B22</f>
        <v>0.19106259633898884</v>
      </c>
    </row>
    <row r="23" spans="1:10" x14ac:dyDescent="0.2">
      <c r="A23" s="28"/>
      <c r="B23" s="8"/>
      <c r="C23" s="8"/>
      <c r="D23" s="8"/>
      <c r="E23" s="8"/>
      <c r="F23" s="8"/>
      <c r="G23" s="8"/>
      <c r="H23" s="8"/>
      <c r="I23" s="35"/>
      <c r="J23" s="36"/>
    </row>
    <row r="24" spans="1:10" x14ac:dyDescent="0.2">
      <c r="A24" s="28" t="s">
        <v>25</v>
      </c>
      <c r="B24" s="8">
        <v>363.51900000000001</v>
      </c>
      <c r="C24" s="8">
        <v>414.69900000000001</v>
      </c>
      <c r="D24" s="8">
        <v>451.11900000000003</v>
      </c>
      <c r="E24" s="8">
        <v>470.69499999999999</v>
      </c>
      <c r="F24" s="8">
        <v>484.41</v>
      </c>
      <c r="G24" s="8">
        <v>492.517</v>
      </c>
      <c r="H24" s="8">
        <v>497.488</v>
      </c>
      <c r="I24" s="37">
        <f>H24-B24</f>
        <v>133.96899999999999</v>
      </c>
      <c r="J24" s="39">
        <f>I24/B24</f>
        <v>0.36853369424981913</v>
      </c>
    </row>
    <row r="25" spans="1:10" x14ac:dyDescent="0.2">
      <c r="A25" s="58" t="s">
        <v>26</v>
      </c>
      <c r="B25" s="32">
        <v>431.21699999999998</v>
      </c>
      <c r="C25" s="32">
        <v>464.71100000000001</v>
      </c>
      <c r="D25" s="32">
        <v>496.70100000000002</v>
      </c>
      <c r="E25" s="32">
        <v>521.26099999999997</v>
      </c>
      <c r="F25" s="32">
        <v>541.928</v>
      </c>
      <c r="G25" s="32">
        <v>558.93100000000004</v>
      </c>
      <c r="H25" s="32">
        <v>572.84900000000005</v>
      </c>
      <c r="I25" s="37">
        <f t="shared" ref="I25:I30" si="4">H25-B25</f>
        <v>141.63200000000006</v>
      </c>
      <c r="J25" s="39">
        <f t="shared" ref="J25:J30" si="5">I25/B25</f>
        <v>0.32844716233358162</v>
      </c>
    </row>
    <row r="26" spans="1:10" x14ac:dyDescent="0.2">
      <c r="A26" s="28" t="s">
        <v>27</v>
      </c>
      <c r="B26" s="32">
        <v>42.48</v>
      </c>
      <c r="C26" s="32">
        <v>43.792000000000002</v>
      </c>
      <c r="D26" s="32">
        <v>45.524999999999999</v>
      </c>
      <c r="E26" s="32">
        <v>47.476999999999997</v>
      </c>
      <c r="F26" s="32">
        <v>49.029000000000003</v>
      </c>
      <c r="G26" s="32">
        <v>50.581000000000003</v>
      </c>
      <c r="H26" s="32">
        <v>52.133000000000003</v>
      </c>
      <c r="I26" s="37">
        <f t="shared" si="4"/>
        <v>9.6530000000000058</v>
      </c>
      <c r="J26" s="39">
        <f t="shared" si="5"/>
        <v>0.22723634651600769</v>
      </c>
    </row>
    <row r="27" spans="1:10" x14ac:dyDescent="0.2">
      <c r="A27" s="28" t="s">
        <v>28</v>
      </c>
      <c r="B27" s="32">
        <v>14.273</v>
      </c>
      <c r="C27" s="32">
        <v>15.864000000000001</v>
      </c>
      <c r="D27" s="32">
        <v>15.864000000000001</v>
      </c>
      <c r="E27" s="32">
        <v>15.864000000000001</v>
      </c>
      <c r="F27" s="32">
        <v>15.864000000000001</v>
      </c>
      <c r="G27" s="32">
        <v>15.864000000000001</v>
      </c>
      <c r="H27" s="32">
        <v>15.864000000000001</v>
      </c>
      <c r="I27" s="37">
        <f t="shared" si="4"/>
        <v>1.5910000000000011</v>
      </c>
      <c r="J27" s="39">
        <f t="shared" si="5"/>
        <v>0.11146920759475941</v>
      </c>
    </row>
    <row r="28" spans="1:10" x14ac:dyDescent="0.2">
      <c r="A28" s="58" t="s">
        <v>29</v>
      </c>
      <c r="B28" s="8">
        <v>150.78100000000001</v>
      </c>
      <c r="C28" s="8">
        <v>167.036</v>
      </c>
      <c r="D28" s="8">
        <v>178.238</v>
      </c>
      <c r="E28" s="8">
        <v>194.67099999999999</v>
      </c>
      <c r="F28" s="8">
        <v>207.51900000000001</v>
      </c>
      <c r="G28" s="8">
        <v>218.57499999999999</v>
      </c>
      <c r="H28" s="8">
        <v>236.47900000000001</v>
      </c>
      <c r="I28" s="37">
        <f t="shared" si="4"/>
        <v>85.698000000000008</v>
      </c>
      <c r="J28" s="39">
        <f t="shared" si="5"/>
        <v>0.56836073510588203</v>
      </c>
    </row>
    <row r="29" spans="1:10" x14ac:dyDescent="0.2">
      <c r="A29" s="28" t="s">
        <v>30</v>
      </c>
      <c r="B29" s="8">
        <v>246.499</v>
      </c>
      <c r="C29" s="8">
        <v>267.78199999999998</v>
      </c>
      <c r="D29" s="8">
        <v>288.69</v>
      </c>
      <c r="E29" s="8">
        <v>303.58300000000003</v>
      </c>
      <c r="F29" s="8">
        <v>319.36099999999999</v>
      </c>
      <c r="G29" s="8">
        <v>332.15100000000001</v>
      </c>
      <c r="H29" s="8">
        <v>344.13799999999998</v>
      </c>
      <c r="I29" s="37">
        <f t="shared" si="4"/>
        <v>97.638999999999982</v>
      </c>
      <c r="J29" s="39">
        <f t="shared" si="5"/>
        <v>0.39610302678712683</v>
      </c>
    </row>
    <row r="30" spans="1:10" x14ac:dyDescent="0.2">
      <c r="A30" s="28" t="s">
        <v>31</v>
      </c>
      <c r="B30" s="41">
        <v>70.427999999999997</v>
      </c>
      <c r="C30" s="41">
        <v>79.364000000000004</v>
      </c>
      <c r="D30" s="41">
        <v>86.989000000000004</v>
      </c>
      <c r="E30" s="41">
        <v>89.573999999999998</v>
      </c>
      <c r="F30" s="41">
        <v>91.146000000000001</v>
      </c>
      <c r="G30" s="41">
        <v>92.849000000000004</v>
      </c>
      <c r="H30" s="8">
        <v>93.105000000000004</v>
      </c>
      <c r="I30" s="37">
        <f t="shared" si="4"/>
        <v>22.677000000000007</v>
      </c>
      <c r="J30" s="39">
        <f t="shared" si="5"/>
        <v>0.32198841369909703</v>
      </c>
    </row>
    <row r="31" spans="1:10" x14ac:dyDescent="0.2">
      <c r="A31" s="28"/>
      <c r="B31" s="32"/>
      <c r="C31" s="32"/>
      <c r="D31" s="32"/>
      <c r="E31" s="32"/>
      <c r="F31" s="32"/>
      <c r="G31" s="32"/>
      <c r="H31" s="32"/>
      <c r="I31" s="35"/>
      <c r="J31" s="30"/>
    </row>
    <row r="32" spans="1:10" x14ac:dyDescent="0.2">
      <c r="A32" s="38" t="s">
        <v>32</v>
      </c>
      <c r="B32" s="38">
        <f t="shared" ref="B32:H32" si="6">SUM(B24,B25,B26,B27,B28,B29)</f>
        <v>1248.769</v>
      </c>
      <c r="C32" s="38">
        <f t="shared" si="6"/>
        <v>1373.884</v>
      </c>
      <c r="D32" s="38">
        <f t="shared" si="6"/>
        <v>1476.1370000000002</v>
      </c>
      <c r="E32" s="38">
        <f t="shared" si="6"/>
        <v>1553.5510000000002</v>
      </c>
      <c r="F32" s="38">
        <f t="shared" si="6"/>
        <v>1618.1109999999999</v>
      </c>
      <c r="G32" s="38">
        <f t="shared" si="6"/>
        <v>1668.6190000000001</v>
      </c>
      <c r="H32" s="38">
        <f t="shared" si="6"/>
        <v>1718.951</v>
      </c>
      <c r="I32" s="37">
        <f>H32-B32</f>
        <v>470.18200000000002</v>
      </c>
      <c r="J32" s="39">
        <f>I32/B32</f>
        <v>0.37651639334416537</v>
      </c>
    </row>
    <row r="33" spans="1:10" x14ac:dyDescent="0.2">
      <c r="A33" s="17"/>
      <c r="B33" s="38"/>
      <c r="C33" s="38"/>
      <c r="D33" s="38"/>
      <c r="E33" s="38"/>
      <c r="F33" s="38"/>
      <c r="G33" s="38"/>
      <c r="H33" s="38"/>
      <c r="I33" s="37"/>
      <c r="J33" s="39"/>
    </row>
    <row r="34" spans="1:10" x14ac:dyDescent="0.2">
      <c r="A34" s="58" t="s">
        <v>33</v>
      </c>
      <c r="B34" s="32">
        <v>559.61800000000005</v>
      </c>
      <c r="C34" s="32">
        <v>580.00599999999997</v>
      </c>
      <c r="D34" s="32">
        <v>593.59400000000005</v>
      </c>
      <c r="E34" s="32">
        <v>606.68799999999999</v>
      </c>
      <c r="F34" s="32">
        <v>618.17600000000004</v>
      </c>
      <c r="G34" s="32">
        <v>628.04700000000003</v>
      </c>
      <c r="H34" s="32">
        <v>657.49099999999999</v>
      </c>
      <c r="I34" s="37">
        <f>H34-B34</f>
        <v>97.872999999999934</v>
      </c>
      <c r="J34" s="39">
        <f>I34/B34</f>
        <v>0.17489251596624827</v>
      </c>
    </row>
    <row r="35" spans="1:10" x14ac:dyDescent="0.2">
      <c r="A35" s="58" t="s">
        <v>34</v>
      </c>
      <c r="B35" s="32">
        <v>170.54900000000001</v>
      </c>
      <c r="C35" s="32">
        <v>175.9</v>
      </c>
      <c r="D35" s="32">
        <v>179.43700000000001</v>
      </c>
      <c r="E35" s="32">
        <v>183.25800000000001</v>
      </c>
      <c r="F35" s="32">
        <v>186.18</v>
      </c>
      <c r="G35" s="32">
        <v>189.57400000000001</v>
      </c>
      <c r="H35" s="42">
        <v>192.96799999999999</v>
      </c>
      <c r="I35" s="37">
        <f t="shared" ref="I35:I47" si="7">H35-B35</f>
        <v>22.418999999999983</v>
      </c>
      <c r="J35" s="39">
        <f t="shared" ref="J35:J47" si="8">I35/B35</f>
        <v>0.13145195808829124</v>
      </c>
    </row>
    <row r="36" spans="1:10" x14ac:dyDescent="0.2">
      <c r="A36" s="58" t="s">
        <v>35</v>
      </c>
      <c r="B36" s="32">
        <v>309.04300000000001</v>
      </c>
      <c r="C36" s="32">
        <v>332.27300000000002</v>
      </c>
      <c r="D36" s="32">
        <v>346.517</v>
      </c>
      <c r="E36" s="32">
        <v>357.09399999999999</v>
      </c>
      <c r="F36" s="32">
        <v>363.50099999999998</v>
      </c>
      <c r="G36" s="32">
        <v>366.35199999999998</v>
      </c>
      <c r="H36" s="42">
        <v>369.20299999999997</v>
      </c>
      <c r="I36" s="37">
        <f t="shared" si="7"/>
        <v>60.159999999999968</v>
      </c>
      <c r="J36" s="39">
        <f t="shared" si="8"/>
        <v>0.19466546726507303</v>
      </c>
    </row>
    <row r="37" spans="1:10" x14ac:dyDescent="0.2">
      <c r="A37" s="17"/>
      <c r="B37" s="38"/>
      <c r="C37" s="38"/>
      <c r="D37" s="38"/>
      <c r="E37" s="38"/>
      <c r="F37" s="38"/>
      <c r="G37" s="38"/>
      <c r="H37" s="38"/>
      <c r="I37" s="37"/>
      <c r="J37" s="39"/>
    </row>
    <row r="38" spans="1:10" x14ac:dyDescent="0.2">
      <c r="A38" s="17" t="s">
        <v>36</v>
      </c>
      <c r="B38" s="38">
        <f t="shared" ref="B38:H38" si="9">SUM(B34:B36)</f>
        <v>1039.21</v>
      </c>
      <c r="C38" s="38">
        <f t="shared" si="9"/>
        <v>1088.1790000000001</v>
      </c>
      <c r="D38" s="38">
        <f t="shared" si="9"/>
        <v>1119.548</v>
      </c>
      <c r="E38" s="38">
        <f t="shared" si="9"/>
        <v>1147.04</v>
      </c>
      <c r="F38" s="38">
        <f t="shared" si="9"/>
        <v>1167.857</v>
      </c>
      <c r="G38" s="38">
        <f t="shared" si="9"/>
        <v>1183.973</v>
      </c>
      <c r="H38" s="38">
        <f t="shared" si="9"/>
        <v>1219.6619999999998</v>
      </c>
      <c r="I38" s="37">
        <f t="shared" si="7"/>
        <v>180.45199999999977</v>
      </c>
      <c r="J38" s="39">
        <f t="shared" si="8"/>
        <v>0.17364344069052431</v>
      </c>
    </row>
    <row r="39" spans="1:10" x14ac:dyDescent="0.2">
      <c r="A39" s="17" t="s">
        <v>37</v>
      </c>
      <c r="B39" s="38"/>
      <c r="C39" s="38"/>
      <c r="D39" s="38"/>
      <c r="E39" s="38"/>
      <c r="F39" s="38"/>
      <c r="G39" s="38"/>
      <c r="H39" s="38"/>
      <c r="I39" s="37"/>
      <c r="J39" s="39"/>
    </row>
    <row r="40" spans="1:10" x14ac:dyDescent="0.2">
      <c r="A40" s="17"/>
      <c r="B40" s="38"/>
      <c r="C40" s="38"/>
      <c r="D40" s="38"/>
      <c r="E40" s="38"/>
      <c r="F40" s="38"/>
      <c r="G40" s="38"/>
      <c r="H40" s="38"/>
      <c r="I40" s="37"/>
      <c r="J40" s="39"/>
    </row>
    <row r="41" spans="1:10" x14ac:dyDescent="0.2">
      <c r="A41" s="28" t="s">
        <v>38</v>
      </c>
      <c r="B41" s="8">
        <v>26.911000000000001</v>
      </c>
      <c r="C41" s="8">
        <v>30.225999999999999</v>
      </c>
      <c r="D41" s="8">
        <v>34.029000000000003</v>
      </c>
      <c r="E41" s="8">
        <v>37.819000000000003</v>
      </c>
      <c r="F41" s="8">
        <v>41.273000000000003</v>
      </c>
      <c r="G41" s="8">
        <v>44.707000000000001</v>
      </c>
      <c r="H41" s="43">
        <v>48.140999999999998</v>
      </c>
      <c r="I41" s="37">
        <f t="shared" si="7"/>
        <v>21.229999999999997</v>
      </c>
      <c r="J41" s="39">
        <f t="shared" si="8"/>
        <v>0.7888967336776781</v>
      </c>
    </row>
    <row r="42" spans="1:10" x14ac:dyDescent="0.2">
      <c r="A42" s="28" t="s">
        <v>39</v>
      </c>
      <c r="B42" s="8">
        <v>142.04400000000001</v>
      </c>
      <c r="C42" s="8">
        <v>161.483</v>
      </c>
      <c r="D42" s="8">
        <v>182.126</v>
      </c>
      <c r="E42" s="8">
        <v>202.73500000000001</v>
      </c>
      <c r="F42" s="8">
        <v>221.672</v>
      </c>
      <c r="G42" s="8">
        <v>240.578</v>
      </c>
      <c r="H42" s="43">
        <v>259.48399999999998</v>
      </c>
      <c r="I42" s="37">
        <f t="shared" si="7"/>
        <v>117.43999999999997</v>
      </c>
      <c r="J42" s="39">
        <f t="shared" si="8"/>
        <v>0.8267860662893185</v>
      </c>
    </row>
    <row r="43" spans="1:10" x14ac:dyDescent="0.2">
      <c r="A43" s="60" t="s">
        <v>40</v>
      </c>
      <c r="B43" s="41">
        <v>107.675</v>
      </c>
      <c r="C43" s="41">
        <v>119.355</v>
      </c>
      <c r="D43" s="41">
        <v>129.40600000000001</v>
      </c>
      <c r="E43" s="41">
        <v>139.42400000000001</v>
      </c>
      <c r="F43" s="41">
        <v>147.44800000000001</v>
      </c>
      <c r="G43" s="41">
        <v>155.44200000000001</v>
      </c>
      <c r="H43" s="43">
        <v>163.43600000000001</v>
      </c>
      <c r="I43" s="37">
        <f t="shared" si="7"/>
        <v>55.76100000000001</v>
      </c>
      <c r="J43" s="39">
        <f t="shared" si="8"/>
        <v>0.51786394241931755</v>
      </c>
    </row>
    <row r="44" spans="1:10" x14ac:dyDescent="0.2">
      <c r="A44" s="58" t="s">
        <v>66</v>
      </c>
      <c r="B44" s="32">
        <v>149.386</v>
      </c>
      <c r="C44" s="32">
        <v>169.774</v>
      </c>
      <c r="D44" s="32">
        <v>191.249</v>
      </c>
      <c r="E44" s="32">
        <v>212.67099999999999</v>
      </c>
      <c r="F44" s="32">
        <v>232.28899999999999</v>
      </c>
      <c r="G44" s="32">
        <v>251.851</v>
      </c>
      <c r="H44" s="42">
        <v>271.41300000000001</v>
      </c>
      <c r="I44" s="37">
        <f t="shared" si="7"/>
        <v>122.02700000000002</v>
      </c>
      <c r="J44" s="39">
        <f t="shared" si="8"/>
        <v>0.81685700132542549</v>
      </c>
    </row>
    <row r="45" spans="1:10" x14ac:dyDescent="0.2">
      <c r="A45" s="28" t="s">
        <v>42</v>
      </c>
      <c r="B45" s="8">
        <v>25.728000000000002</v>
      </c>
      <c r="C45" s="8">
        <v>27.16</v>
      </c>
      <c r="D45" s="8">
        <v>28.87</v>
      </c>
      <c r="E45" s="8">
        <v>30.57</v>
      </c>
      <c r="F45" s="8">
        <v>32.094999999999999</v>
      </c>
      <c r="G45" s="8">
        <v>33.61</v>
      </c>
      <c r="H45" s="43">
        <v>35.125</v>
      </c>
      <c r="I45" s="37">
        <f t="shared" si="7"/>
        <v>9.3969999999999985</v>
      </c>
      <c r="J45" s="39">
        <f t="shared" si="8"/>
        <v>0.3652440920398009</v>
      </c>
    </row>
    <row r="46" spans="1:10" x14ac:dyDescent="0.2">
      <c r="A46" s="17"/>
      <c r="B46" s="38"/>
      <c r="C46" s="38"/>
      <c r="D46" s="38"/>
      <c r="E46" s="38"/>
      <c r="F46" s="38"/>
      <c r="G46" s="38"/>
      <c r="H46" s="38"/>
      <c r="I46" s="37"/>
      <c r="J46" s="39"/>
    </row>
    <row r="47" spans="1:10" x14ac:dyDescent="0.2">
      <c r="A47" s="17" t="s">
        <v>36</v>
      </c>
      <c r="B47" s="38">
        <f t="shared" ref="B47:H47" si="10">SUM(B41,B43,B45,B44)</f>
        <v>309.70000000000005</v>
      </c>
      <c r="C47" s="38">
        <f t="shared" si="10"/>
        <v>346.51499999999999</v>
      </c>
      <c r="D47" s="38">
        <f t="shared" si="10"/>
        <v>383.55399999999997</v>
      </c>
      <c r="E47" s="38">
        <f t="shared" si="10"/>
        <v>420.48399999999998</v>
      </c>
      <c r="F47" s="38">
        <f t="shared" si="10"/>
        <v>453.10500000000002</v>
      </c>
      <c r="G47" s="38">
        <f t="shared" si="10"/>
        <v>485.61</v>
      </c>
      <c r="H47" s="38">
        <f t="shared" si="10"/>
        <v>518.11500000000001</v>
      </c>
      <c r="I47" s="37">
        <f t="shared" si="7"/>
        <v>208.41499999999996</v>
      </c>
      <c r="J47" s="39">
        <f t="shared" si="8"/>
        <v>0.67295770100096841</v>
      </c>
    </row>
    <row r="48" spans="1:10" x14ac:dyDescent="0.2">
      <c r="A48" s="17" t="s">
        <v>43</v>
      </c>
      <c r="B48" s="38"/>
      <c r="C48" s="38"/>
      <c r="D48" s="38"/>
      <c r="E48" s="38"/>
      <c r="F48" s="38"/>
      <c r="G48" s="38"/>
      <c r="H48" s="38"/>
      <c r="I48" s="46"/>
      <c r="J48" s="47"/>
    </row>
    <row r="49" spans="1:10" x14ac:dyDescent="0.2">
      <c r="A49" s="17"/>
      <c r="B49" s="38"/>
      <c r="C49" s="38"/>
      <c r="D49" s="38"/>
      <c r="E49" s="38"/>
      <c r="F49" s="38"/>
      <c r="G49" s="38"/>
      <c r="H49" s="38"/>
      <c r="I49" s="46"/>
      <c r="J49" s="47"/>
    </row>
    <row r="50" spans="1:10" x14ac:dyDescent="0.2">
      <c r="A50" s="58" t="s">
        <v>67</v>
      </c>
      <c r="B50" s="8">
        <v>91.65</v>
      </c>
      <c r="C50" s="8">
        <v>95.6</v>
      </c>
      <c r="D50" s="8">
        <v>98.35</v>
      </c>
      <c r="E50" s="8">
        <v>100.2</v>
      </c>
      <c r="F50" s="8">
        <v>101.05</v>
      </c>
      <c r="G50" s="8">
        <v>101.45</v>
      </c>
      <c r="H50" s="43">
        <v>101.85</v>
      </c>
      <c r="I50" s="37">
        <f>H50-B50</f>
        <v>10.199999999999989</v>
      </c>
      <c r="J50" s="39">
        <f>I50/B50</f>
        <v>0.11129296235679201</v>
      </c>
    </row>
    <row r="51" spans="1:10" x14ac:dyDescent="0.2">
      <c r="A51" s="28" t="s">
        <v>44</v>
      </c>
      <c r="B51" s="8">
        <v>113.899</v>
      </c>
      <c r="C51" s="8">
        <v>125.149</v>
      </c>
      <c r="D51" s="8">
        <v>137.19900000000001</v>
      </c>
      <c r="E51" s="8">
        <v>148.749</v>
      </c>
      <c r="F51" s="8">
        <v>156.149</v>
      </c>
      <c r="G51" s="8">
        <v>163.34899999999999</v>
      </c>
      <c r="H51" s="43">
        <v>170.55</v>
      </c>
      <c r="I51" s="37">
        <f t="shared" ref="I51:I65" si="11">H51-B51</f>
        <v>56.65100000000001</v>
      </c>
      <c r="J51" s="39">
        <f t="shared" ref="J51:J65" si="12">I51/B51</f>
        <v>0.49737925706108049</v>
      </c>
    </row>
    <row r="52" spans="1:10" x14ac:dyDescent="0.2">
      <c r="A52" s="28" t="s">
        <v>45</v>
      </c>
      <c r="B52" s="8">
        <v>14.53</v>
      </c>
      <c r="C52" s="8">
        <v>15.026</v>
      </c>
      <c r="D52" s="8">
        <v>15.446999999999999</v>
      </c>
      <c r="E52" s="8">
        <v>15.872</v>
      </c>
      <c r="F52" s="8">
        <v>16.251999999999999</v>
      </c>
      <c r="G52" s="8">
        <v>16.632000000000001</v>
      </c>
      <c r="H52" s="43">
        <v>17.012</v>
      </c>
      <c r="I52" s="37">
        <f t="shared" si="11"/>
        <v>2.4820000000000011</v>
      </c>
      <c r="J52" s="39">
        <f t="shared" si="12"/>
        <v>0.17081899518238136</v>
      </c>
    </row>
    <row r="53" spans="1:10" x14ac:dyDescent="0.2">
      <c r="A53" s="28" t="s">
        <v>46</v>
      </c>
      <c r="B53" s="8">
        <v>69.658000000000001</v>
      </c>
      <c r="C53" s="8">
        <v>74.114000000000004</v>
      </c>
      <c r="D53" s="8">
        <v>78.709999999999994</v>
      </c>
      <c r="E53" s="8">
        <v>83.305999999999997</v>
      </c>
      <c r="F53" s="8">
        <v>88.162999999999997</v>
      </c>
      <c r="G53" s="8">
        <v>93.022000000000006</v>
      </c>
      <c r="H53" s="43">
        <v>97.881</v>
      </c>
      <c r="I53" s="37">
        <f t="shared" si="11"/>
        <v>28.222999999999999</v>
      </c>
      <c r="J53" s="39">
        <f t="shared" si="12"/>
        <v>0.40516523586666281</v>
      </c>
    </row>
    <row r="54" spans="1:10" x14ac:dyDescent="0.2">
      <c r="A54" s="28" t="s">
        <v>47</v>
      </c>
      <c r="B54" s="8">
        <v>57.889000000000003</v>
      </c>
      <c r="C54" s="8">
        <v>62.688000000000002</v>
      </c>
      <c r="D54" s="8">
        <v>67.070999999999998</v>
      </c>
      <c r="E54" s="8">
        <v>71.203000000000003</v>
      </c>
      <c r="F54" s="8">
        <v>75.3</v>
      </c>
      <c r="G54" s="8">
        <v>79.064999999999998</v>
      </c>
      <c r="H54" s="43">
        <v>82.83</v>
      </c>
      <c r="I54" s="37">
        <f t="shared" si="11"/>
        <v>24.940999999999995</v>
      </c>
      <c r="J54" s="39">
        <f t="shared" si="12"/>
        <v>0.43084178341308355</v>
      </c>
    </row>
    <row r="55" spans="1:10" x14ac:dyDescent="0.2">
      <c r="A55" s="17"/>
      <c r="B55" s="16"/>
      <c r="C55" s="16"/>
      <c r="D55" s="16"/>
      <c r="E55" s="16"/>
      <c r="F55" s="16"/>
      <c r="G55" s="16"/>
      <c r="H55" s="16"/>
      <c r="I55" s="37"/>
      <c r="J55" s="39"/>
    </row>
    <row r="56" spans="1:10" x14ac:dyDescent="0.2">
      <c r="A56" s="17" t="s">
        <v>48</v>
      </c>
      <c r="B56" s="38">
        <f>SUM(B50:B54)</f>
        <v>347.62600000000003</v>
      </c>
      <c r="C56" s="38">
        <f t="shared" ref="C56:H56" si="13">SUM(C50:C54)</f>
        <v>372.577</v>
      </c>
      <c r="D56" s="38">
        <f t="shared" si="13"/>
        <v>396.77700000000004</v>
      </c>
      <c r="E56" s="38">
        <f t="shared" si="13"/>
        <v>419.33000000000004</v>
      </c>
      <c r="F56" s="38">
        <f t="shared" si="13"/>
        <v>436.91400000000004</v>
      </c>
      <c r="G56" s="38">
        <f t="shared" si="13"/>
        <v>453.51799999999997</v>
      </c>
      <c r="H56" s="38">
        <f t="shared" si="13"/>
        <v>470.12299999999999</v>
      </c>
      <c r="I56" s="37">
        <f t="shared" si="11"/>
        <v>122.49699999999996</v>
      </c>
      <c r="J56" s="39">
        <f t="shared" si="12"/>
        <v>0.35238158250533602</v>
      </c>
    </row>
    <row r="57" spans="1:10" x14ac:dyDescent="0.2">
      <c r="A57" s="17" t="s">
        <v>49</v>
      </c>
      <c r="B57" s="16"/>
      <c r="C57" s="16"/>
      <c r="D57" s="16"/>
      <c r="E57" s="16"/>
      <c r="F57" s="16"/>
      <c r="G57" s="16"/>
      <c r="H57" s="16"/>
      <c r="I57" s="37"/>
      <c r="J57" s="39"/>
    </row>
    <row r="58" spans="1:10" x14ac:dyDescent="0.2">
      <c r="A58" s="61"/>
      <c r="B58" s="16"/>
      <c r="C58" s="16"/>
      <c r="D58" s="16"/>
      <c r="E58" s="16"/>
      <c r="F58" s="16"/>
      <c r="G58" s="16"/>
      <c r="H58" s="16"/>
      <c r="I58" s="37"/>
      <c r="J58" s="39"/>
    </row>
    <row r="59" spans="1:10" x14ac:dyDescent="0.2">
      <c r="A59" s="37" t="s">
        <v>50</v>
      </c>
      <c r="B59" s="38">
        <f t="shared" ref="B59:H59" si="14">SUM(B9+B10+B18+B19+B20+B24+B25+B26+B27+B44)</f>
        <v>2532.2049999999999</v>
      </c>
      <c r="C59" s="38">
        <f t="shared" si="14"/>
        <v>2703.3979999999997</v>
      </c>
      <c r="D59" s="38">
        <f t="shared" si="14"/>
        <v>2867.8740000000003</v>
      </c>
      <c r="E59" s="38">
        <f t="shared" si="14"/>
        <v>3004.7789999999995</v>
      </c>
      <c r="F59" s="38">
        <f t="shared" si="14"/>
        <v>3128.9639999999999</v>
      </c>
      <c r="G59" s="38">
        <f t="shared" si="14"/>
        <v>3246.2520000000004</v>
      </c>
      <c r="H59" s="38">
        <f t="shared" si="14"/>
        <v>3360.3690000000001</v>
      </c>
      <c r="I59" s="37">
        <f t="shared" si="11"/>
        <v>828.16400000000021</v>
      </c>
      <c r="J59" s="39">
        <f t="shared" si="12"/>
        <v>0.32705250957169751</v>
      </c>
    </row>
    <row r="60" spans="1:10" x14ac:dyDescent="0.2">
      <c r="A60" s="37"/>
      <c r="B60" s="38"/>
      <c r="C60" s="38"/>
      <c r="D60" s="38"/>
      <c r="E60" s="38"/>
      <c r="F60" s="38"/>
      <c r="G60" s="38"/>
      <c r="H60" s="38"/>
      <c r="I60" s="37"/>
      <c r="J60" s="39"/>
    </row>
    <row r="61" spans="1:10" x14ac:dyDescent="0.2">
      <c r="A61" s="37" t="s">
        <v>51</v>
      </c>
      <c r="B61" s="38">
        <f t="shared" ref="B61:H61" si="15">SUM(B14+B17+B50+B28+B29)</f>
        <v>2408.6329999999998</v>
      </c>
      <c r="C61" s="38">
        <f t="shared" si="15"/>
        <v>2505.585</v>
      </c>
      <c r="D61" s="38">
        <f t="shared" si="15"/>
        <v>2590.56</v>
      </c>
      <c r="E61" s="38">
        <f t="shared" si="15"/>
        <v>2680.232</v>
      </c>
      <c r="F61" s="38">
        <f t="shared" si="15"/>
        <v>2763.4809999999998</v>
      </c>
      <c r="G61" s="38">
        <f t="shared" si="15"/>
        <v>2831.6919999999996</v>
      </c>
      <c r="H61" s="38">
        <f t="shared" si="15"/>
        <v>2901.6779999999999</v>
      </c>
      <c r="I61" s="37">
        <f t="shared" si="11"/>
        <v>493.04500000000007</v>
      </c>
      <c r="J61" s="39">
        <f t="shared" si="12"/>
        <v>0.20469909695665553</v>
      </c>
    </row>
    <row r="62" spans="1:10" x14ac:dyDescent="0.2">
      <c r="A62" s="28"/>
      <c r="B62" s="8"/>
      <c r="C62" s="8"/>
      <c r="D62" s="8"/>
      <c r="E62" s="8"/>
      <c r="F62" s="8"/>
      <c r="G62" s="8"/>
      <c r="H62" s="8"/>
      <c r="I62" s="37"/>
      <c r="J62" s="39"/>
    </row>
    <row r="63" spans="1:10" x14ac:dyDescent="0.2">
      <c r="A63" s="48" t="s">
        <v>52</v>
      </c>
      <c r="B63" s="49">
        <f t="shared" ref="B63:H63" si="16">SUM(B8,B9,B10,B14,B17,B18,B19,B20,B24,B25,B26,B27,B28,B29)</f>
        <v>5372.0319999999992</v>
      </c>
      <c r="C63" s="49">
        <f t="shared" si="16"/>
        <v>5673.11</v>
      </c>
      <c r="D63" s="49">
        <f t="shared" si="16"/>
        <v>5955.9509999999991</v>
      </c>
      <c r="E63" s="49">
        <f t="shared" si="16"/>
        <v>6214.2939999999981</v>
      </c>
      <c r="F63" s="49">
        <f t="shared" si="16"/>
        <v>6453.0040000000008</v>
      </c>
      <c r="G63" s="49">
        <f t="shared" si="16"/>
        <v>6665.3300000000008</v>
      </c>
      <c r="H63" s="49">
        <f t="shared" si="16"/>
        <v>6875.9970000000012</v>
      </c>
      <c r="I63" s="37">
        <f t="shared" si="11"/>
        <v>1503.965000000002</v>
      </c>
      <c r="J63" s="39">
        <f t="shared" si="12"/>
        <v>0.27996203298863487</v>
      </c>
    </row>
    <row r="64" spans="1:10" x14ac:dyDescent="0.2">
      <c r="A64" s="28"/>
      <c r="B64" s="8"/>
      <c r="C64" s="8"/>
      <c r="D64" s="8"/>
      <c r="E64" s="8"/>
      <c r="F64" s="8"/>
      <c r="G64" s="8"/>
      <c r="H64" s="8"/>
      <c r="I64" s="37"/>
      <c r="J64" s="39"/>
    </row>
    <row r="65" spans="1:10" x14ac:dyDescent="0.2">
      <c r="A65" s="62" t="s">
        <v>53</v>
      </c>
      <c r="B65" s="49">
        <f t="shared" ref="B65:H65" si="17">SUM(B8,B9,B10,B14,B17,B18,B19,B20,B24,B25,B26,B27,B50,B28,B29,B44,B34,B35,B36,B41,B43,B45,B51,B52,B53,B54)</f>
        <v>7068.5680000000002</v>
      </c>
      <c r="C65" s="49">
        <f t="shared" si="17"/>
        <v>7480.3809999999994</v>
      </c>
      <c r="D65" s="49">
        <f t="shared" si="17"/>
        <v>7855.829999999999</v>
      </c>
      <c r="E65" s="49">
        <f t="shared" si="17"/>
        <v>8201.1479999999974</v>
      </c>
      <c r="F65" s="49">
        <f t="shared" si="17"/>
        <v>8510.8800000000028</v>
      </c>
      <c r="G65" s="49">
        <f t="shared" si="17"/>
        <v>8788.4310000000023</v>
      </c>
      <c r="H65" s="63">
        <f t="shared" si="17"/>
        <v>9083.8970000000008</v>
      </c>
      <c r="I65" s="48">
        <f t="shared" si="11"/>
        <v>2015.3290000000006</v>
      </c>
      <c r="J65" s="50">
        <f t="shared" si="12"/>
        <v>0.28511135494487716</v>
      </c>
    </row>
    <row r="66" spans="1:10" x14ac:dyDescent="0.2">
      <c r="A66" s="13" t="s">
        <v>54</v>
      </c>
      <c r="B66" s="13"/>
      <c r="C66" s="13"/>
      <c r="D66" s="13"/>
      <c r="E66" s="13"/>
      <c r="F66" s="13"/>
      <c r="G66" s="13"/>
      <c r="H66" s="13"/>
      <c r="I66" s="55"/>
      <c r="J66" s="56"/>
    </row>
    <row r="67" spans="1:10" x14ac:dyDescent="0.2">
      <c r="A67" s="13" t="s">
        <v>68</v>
      </c>
      <c r="B67" s="13"/>
      <c r="C67" s="13"/>
      <c r="D67" s="13"/>
      <c r="E67" s="13"/>
      <c r="F67" s="13"/>
      <c r="G67" s="13"/>
      <c r="H67" s="13"/>
      <c r="I67" s="55"/>
      <c r="J67" s="56"/>
    </row>
    <row r="68" spans="1:10" x14ac:dyDescent="0.2">
      <c r="A68" s="13" t="s">
        <v>69</v>
      </c>
      <c r="B68" s="13"/>
      <c r="C68" s="13"/>
      <c r="D68" s="13"/>
      <c r="E68" s="13"/>
      <c r="F68" s="13"/>
      <c r="G68" s="13"/>
      <c r="H68" s="13"/>
      <c r="I68" s="55"/>
      <c r="J68" s="56"/>
    </row>
    <row r="69" spans="1:10" x14ac:dyDescent="0.2">
      <c r="A69" s="13" t="s">
        <v>57</v>
      </c>
      <c r="B69" s="13"/>
      <c r="C69" s="13"/>
      <c r="D69" s="13"/>
      <c r="E69" s="13"/>
      <c r="F69" s="13"/>
      <c r="G69" s="13"/>
      <c r="H69" s="13"/>
      <c r="I69" s="55"/>
      <c r="J69" s="56"/>
    </row>
    <row r="70" spans="1:10" x14ac:dyDescent="0.2">
      <c r="A70" s="13" t="s">
        <v>58</v>
      </c>
      <c r="B70" s="13"/>
      <c r="C70" s="13"/>
      <c r="D70" s="13"/>
      <c r="E70" s="13"/>
      <c r="F70" s="13"/>
      <c r="G70" s="13"/>
      <c r="H70" s="13"/>
      <c r="I70" s="55"/>
      <c r="J70" s="56"/>
    </row>
    <row r="71" spans="1:10" x14ac:dyDescent="0.2">
      <c r="A71" s="13" t="s">
        <v>59</v>
      </c>
      <c r="B71" s="57"/>
      <c r="C71" s="57"/>
      <c r="D71" s="57"/>
      <c r="E71" s="57"/>
      <c r="F71" s="57"/>
      <c r="G71" s="57"/>
      <c r="H71" s="57"/>
      <c r="I71" s="57"/>
      <c r="J71" s="56"/>
    </row>
  </sheetData>
  <mergeCells count="2">
    <mergeCell ref="I2:J4"/>
    <mergeCell ref="I5:J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"/>
  <sheetViews>
    <sheetView workbookViewId="0">
      <selection activeCell="I70" sqref="I70"/>
    </sheetView>
  </sheetViews>
  <sheetFormatPr defaultRowHeight="12" x14ac:dyDescent="0.2"/>
  <cols>
    <col min="1" max="1" width="24.5703125" style="2" customWidth="1"/>
    <col min="2" max="16384" width="9.140625" style="2"/>
  </cols>
  <sheetData>
    <row r="1" spans="1:10" x14ac:dyDescent="0.2">
      <c r="A1" s="13"/>
      <c r="B1" s="13"/>
      <c r="C1" s="13"/>
      <c r="D1" s="13"/>
      <c r="E1" s="13"/>
      <c r="F1" s="13"/>
      <c r="G1" s="13"/>
      <c r="H1" s="13"/>
      <c r="I1" s="64"/>
      <c r="J1" s="18">
        <f ca="1">NOW()</f>
        <v>43014.5379880787</v>
      </c>
    </row>
    <row r="2" spans="1:10" x14ac:dyDescent="0.2">
      <c r="A2" s="19" t="s">
        <v>70</v>
      </c>
      <c r="B2" s="20"/>
      <c r="C2" s="20"/>
      <c r="D2" s="20"/>
      <c r="E2" s="20"/>
      <c r="F2" s="20"/>
      <c r="G2" s="20"/>
      <c r="H2" s="20"/>
      <c r="I2" s="73" t="s">
        <v>6</v>
      </c>
      <c r="J2" s="74"/>
    </row>
    <row r="3" spans="1:10" x14ac:dyDescent="0.2">
      <c r="A3" s="19" t="s">
        <v>7</v>
      </c>
      <c r="B3" s="20"/>
      <c r="C3" s="20"/>
      <c r="D3" s="20"/>
      <c r="E3" s="20"/>
      <c r="F3" s="20"/>
      <c r="G3" s="20"/>
      <c r="H3" s="20"/>
      <c r="I3" s="74"/>
      <c r="J3" s="74"/>
    </row>
    <row r="4" spans="1:10" x14ac:dyDescent="0.2">
      <c r="A4" s="19" t="s">
        <v>8</v>
      </c>
      <c r="B4" s="20"/>
      <c r="C4" s="20"/>
      <c r="D4" s="20"/>
      <c r="E4" s="20"/>
      <c r="F4" s="20"/>
      <c r="G4" s="20"/>
      <c r="H4" s="20"/>
      <c r="I4" s="75"/>
      <c r="J4" s="75"/>
    </row>
    <row r="5" spans="1:10" x14ac:dyDescent="0.2">
      <c r="A5" s="21"/>
      <c r="B5" s="22"/>
      <c r="C5" s="22"/>
      <c r="D5" s="22"/>
      <c r="E5" s="22"/>
      <c r="F5" s="22"/>
      <c r="G5" s="22"/>
      <c r="H5" s="23"/>
      <c r="I5" s="76" t="s">
        <v>9</v>
      </c>
      <c r="J5" s="77"/>
    </row>
    <row r="6" spans="1:10" x14ac:dyDescent="0.2">
      <c r="A6" s="17" t="s">
        <v>10</v>
      </c>
      <c r="B6" s="24">
        <v>2015</v>
      </c>
      <c r="C6" s="24">
        <v>2020</v>
      </c>
      <c r="D6" s="25">
        <v>2025</v>
      </c>
      <c r="E6" s="25">
        <v>2030</v>
      </c>
      <c r="F6" s="25">
        <v>2035</v>
      </c>
      <c r="G6" s="25">
        <v>2040</v>
      </c>
      <c r="H6" s="25">
        <v>2045</v>
      </c>
      <c r="I6" s="26" t="s">
        <v>11</v>
      </c>
      <c r="J6" s="27" t="s">
        <v>12</v>
      </c>
    </row>
    <row r="7" spans="1:10" x14ac:dyDescent="0.2">
      <c r="A7" s="28"/>
      <c r="B7" s="13"/>
      <c r="C7" s="13"/>
      <c r="D7" s="13"/>
      <c r="E7" s="13"/>
      <c r="F7" s="13"/>
      <c r="G7" s="13"/>
      <c r="H7" s="13"/>
      <c r="I7" s="29"/>
      <c r="J7" s="30"/>
    </row>
    <row r="8" spans="1:10" x14ac:dyDescent="0.2">
      <c r="A8" s="58" t="s">
        <v>13</v>
      </c>
      <c r="B8" s="32">
        <v>297.11200000000002</v>
      </c>
      <c r="C8" s="32">
        <v>319.29000000000002</v>
      </c>
      <c r="D8" s="32">
        <v>341.01900000000001</v>
      </c>
      <c r="E8" s="32">
        <v>362.524</v>
      </c>
      <c r="F8" s="32">
        <v>380.59399999999999</v>
      </c>
      <c r="G8" s="32">
        <v>396.233</v>
      </c>
      <c r="H8" s="32">
        <v>411.87200000000001</v>
      </c>
      <c r="I8" s="33">
        <f>H8-B8</f>
        <v>114.75999999999999</v>
      </c>
      <c r="J8" s="34">
        <f>I8/B8</f>
        <v>0.38625164920972554</v>
      </c>
    </row>
    <row r="9" spans="1:10" x14ac:dyDescent="0.2">
      <c r="A9" s="58" t="s">
        <v>61</v>
      </c>
      <c r="B9" s="32">
        <v>103.64400000000001</v>
      </c>
      <c r="C9" s="32">
        <v>109.318</v>
      </c>
      <c r="D9" s="32">
        <v>115.238</v>
      </c>
      <c r="E9" s="32">
        <v>120.666</v>
      </c>
      <c r="F9" s="32">
        <v>125.837</v>
      </c>
      <c r="G9" s="32">
        <v>131.149</v>
      </c>
      <c r="H9" s="32">
        <v>136.27600000000001</v>
      </c>
      <c r="I9" s="33">
        <f>H9-B9</f>
        <v>32.632000000000005</v>
      </c>
      <c r="J9" s="34">
        <f>I9/B9</f>
        <v>0.31484697618771951</v>
      </c>
    </row>
    <row r="10" spans="1:10" x14ac:dyDescent="0.2">
      <c r="A10" s="58" t="s">
        <v>71</v>
      </c>
      <c r="B10" s="32">
        <v>71.191000000000003</v>
      </c>
      <c r="C10" s="32">
        <v>75.665000000000006</v>
      </c>
      <c r="D10" s="32">
        <v>80.778999999999996</v>
      </c>
      <c r="E10" s="32">
        <v>84.117999999999995</v>
      </c>
      <c r="F10" s="32">
        <v>87.847999999999999</v>
      </c>
      <c r="G10" s="32">
        <v>92.897999999999996</v>
      </c>
      <c r="H10" s="32">
        <v>107.08199999999999</v>
      </c>
      <c r="I10" s="33">
        <f>H10-B10</f>
        <v>35.890999999999991</v>
      </c>
      <c r="J10" s="34">
        <f>I10/B10</f>
        <v>0.50415080557935676</v>
      </c>
    </row>
    <row r="11" spans="1:10" x14ac:dyDescent="0.2">
      <c r="A11" s="28"/>
      <c r="B11" s="8"/>
      <c r="C11" s="8"/>
      <c r="D11" s="8"/>
      <c r="E11" s="8"/>
      <c r="F11" s="8"/>
      <c r="G11" s="8"/>
      <c r="H11" s="8"/>
      <c r="I11" s="33"/>
      <c r="J11" s="36"/>
    </row>
    <row r="12" spans="1:10" x14ac:dyDescent="0.2">
      <c r="A12" s="17" t="s">
        <v>62</v>
      </c>
      <c r="B12" s="38">
        <f t="shared" ref="B12:H12" si="0">SUM(B8:B10)</f>
        <v>471.947</v>
      </c>
      <c r="C12" s="38">
        <f t="shared" si="0"/>
        <v>504.27300000000002</v>
      </c>
      <c r="D12" s="38">
        <f t="shared" si="0"/>
        <v>537.03600000000006</v>
      </c>
      <c r="E12" s="38">
        <f t="shared" si="0"/>
        <v>567.30799999999999</v>
      </c>
      <c r="F12" s="38">
        <f t="shared" si="0"/>
        <v>594.279</v>
      </c>
      <c r="G12" s="38">
        <f t="shared" si="0"/>
        <v>620.28000000000009</v>
      </c>
      <c r="H12" s="38">
        <f t="shared" si="0"/>
        <v>655.23</v>
      </c>
      <c r="I12" s="33">
        <f>H12-B12</f>
        <v>183.28300000000002</v>
      </c>
      <c r="J12" s="39">
        <f>I12/B12</f>
        <v>0.38835504834229273</v>
      </c>
    </row>
    <row r="13" spans="1:10" x14ac:dyDescent="0.2">
      <c r="A13" s="28"/>
      <c r="B13" s="8"/>
      <c r="C13" s="8"/>
      <c r="D13" s="8"/>
      <c r="E13" s="8"/>
      <c r="F13" s="8"/>
      <c r="G13" s="8"/>
      <c r="H13" s="8"/>
      <c r="I13" s="33"/>
      <c r="J13" s="36"/>
    </row>
    <row r="14" spans="1:10" x14ac:dyDescent="0.2">
      <c r="A14" s="58" t="s">
        <v>17</v>
      </c>
      <c r="B14" s="32">
        <v>374.85</v>
      </c>
      <c r="C14" s="32">
        <v>391.1</v>
      </c>
      <c r="D14" s="32">
        <v>405.56200000000001</v>
      </c>
      <c r="E14" s="32">
        <v>422.34199999999998</v>
      </c>
      <c r="F14" s="32">
        <v>438.08699999999999</v>
      </c>
      <c r="G14" s="32">
        <v>450.92200000000003</v>
      </c>
      <c r="H14" s="32">
        <v>461.94299999999998</v>
      </c>
      <c r="I14" s="33">
        <f>H14-B14</f>
        <v>87.092999999999961</v>
      </c>
      <c r="J14" s="34">
        <f>I14/B14</f>
        <v>0.23234093637454969</v>
      </c>
    </row>
    <row r="15" spans="1:10" x14ac:dyDescent="0.2">
      <c r="A15" s="28" t="s">
        <v>72</v>
      </c>
      <c r="B15" s="8">
        <v>26.448</v>
      </c>
      <c r="C15" s="8">
        <v>28.457999999999998</v>
      </c>
      <c r="D15" s="40">
        <v>30.800999999999998</v>
      </c>
      <c r="E15" s="40">
        <v>32.465000000000003</v>
      </c>
      <c r="F15" s="40">
        <v>33.999000000000002</v>
      </c>
      <c r="G15" s="40">
        <v>35.362000000000002</v>
      </c>
      <c r="H15" s="32">
        <v>36.767000000000003</v>
      </c>
      <c r="I15" s="33">
        <f t="shared" ref="I15:I20" si="1">H15-B15</f>
        <v>10.319000000000003</v>
      </c>
      <c r="J15" s="34">
        <f t="shared" ref="J15:J20" si="2">I15/B15</f>
        <v>0.3901618269812463</v>
      </c>
    </row>
    <row r="16" spans="1:10" x14ac:dyDescent="0.2">
      <c r="A16" s="28" t="s">
        <v>19</v>
      </c>
      <c r="B16" s="8">
        <v>24.651</v>
      </c>
      <c r="C16" s="8">
        <v>26.036000000000001</v>
      </c>
      <c r="D16" s="40">
        <v>27.547999999999998</v>
      </c>
      <c r="E16" s="40">
        <v>28.884</v>
      </c>
      <c r="F16" s="40">
        <v>30.478999999999999</v>
      </c>
      <c r="G16" s="40">
        <v>32.082000000000001</v>
      </c>
      <c r="H16" s="32">
        <v>33.408999999999999</v>
      </c>
      <c r="I16" s="33">
        <f t="shared" si="1"/>
        <v>8.7579999999999991</v>
      </c>
      <c r="J16" s="34">
        <f t="shared" si="2"/>
        <v>0.35527970467729503</v>
      </c>
    </row>
    <row r="17" spans="1:10" x14ac:dyDescent="0.2">
      <c r="A17" s="28" t="s">
        <v>20</v>
      </c>
      <c r="B17" s="8">
        <v>321.14299999999997</v>
      </c>
      <c r="C17" s="8">
        <v>334.26799999999997</v>
      </c>
      <c r="D17" s="8">
        <v>343.86500000000001</v>
      </c>
      <c r="E17" s="8">
        <v>355.49400000000003</v>
      </c>
      <c r="F17" s="8">
        <v>363.28300000000002</v>
      </c>
      <c r="G17" s="8">
        <v>370.02300000000002</v>
      </c>
      <c r="H17" s="8">
        <v>376.78699999999998</v>
      </c>
      <c r="I17" s="33">
        <f t="shared" si="1"/>
        <v>55.644000000000005</v>
      </c>
      <c r="J17" s="34">
        <f t="shared" si="2"/>
        <v>0.17326860619723927</v>
      </c>
    </row>
    <row r="18" spans="1:10" x14ac:dyDescent="0.2">
      <c r="A18" s="58" t="s">
        <v>21</v>
      </c>
      <c r="B18" s="32">
        <v>403.93599999999998</v>
      </c>
      <c r="C18" s="32">
        <v>421.149</v>
      </c>
      <c r="D18" s="32">
        <v>444.495</v>
      </c>
      <c r="E18" s="32">
        <v>467.75299999999999</v>
      </c>
      <c r="F18" s="32">
        <v>490.15199999999999</v>
      </c>
      <c r="G18" s="32">
        <v>511.87</v>
      </c>
      <c r="H18" s="32">
        <v>531.83799999999997</v>
      </c>
      <c r="I18" s="33">
        <f t="shared" si="1"/>
        <v>127.90199999999999</v>
      </c>
      <c r="J18" s="34">
        <f t="shared" si="2"/>
        <v>0.31663926958726135</v>
      </c>
    </row>
    <row r="19" spans="1:10" x14ac:dyDescent="0.2">
      <c r="A19" s="58" t="s">
        <v>73</v>
      </c>
      <c r="B19" s="32">
        <v>9.2279999999999998</v>
      </c>
      <c r="C19" s="32">
        <v>9.7479999999999993</v>
      </c>
      <c r="D19" s="32">
        <v>9.8979999999999997</v>
      </c>
      <c r="E19" s="32">
        <v>10.048</v>
      </c>
      <c r="F19" s="32">
        <v>10.198</v>
      </c>
      <c r="G19" s="32">
        <v>10.348000000000001</v>
      </c>
      <c r="H19" s="32">
        <v>10.497999999999999</v>
      </c>
      <c r="I19" s="33">
        <f t="shared" si="1"/>
        <v>1.2699999999999996</v>
      </c>
      <c r="J19" s="34">
        <f t="shared" si="2"/>
        <v>0.13762462071954915</v>
      </c>
    </row>
    <row r="20" spans="1:10" x14ac:dyDescent="0.2">
      <c r="A20" s="58" t="s">
        <v>23</v>
      </c>
      <c r="B20" s="32">
        <v>5.5</v>
      </c>
      <c r="C20" s="32">
        <v>6.2</v>
      </c>
      <c r="D20" s="32">
        <v>6.9</v>
      </c>
      <c r="E20" s="32">
        <v>7.4</v>
      </c>
      <c r="F20" s="32">
        <v>7.7</v>
      </c>
      <c r="G20" s="32">
        <v>7.9</v>
      </c>
      <c r="H20" s="32">
        <v>8.1</v>
      </c>
      <c r="I20" s="33">
        <f t="shared" si="1"/>
        <v>2.5999999999999996</v>
      </c>
      <c r="J20" s="34">
        <f t="shared" si="2"/>
        <v>0.47272727272727266</v>
      </c>
    </row>
    <row r="21" spans="1:10" x14ac:dyDescent="0.2">
      <c r="A21" s="59"/>
      <c r="B21" s="32"/>
      <c r="C21" s="32"/>
      <c r="D21" s="32"/>
      <c r="E21" s="32"/>
      <c r="F21" s="32"/>
      <c r="G21" s="32"/>
      <c r="H21" s="32"/>
      <c r="I21" s="33"/>
      <c r="J21" s="34"/>
    </row>
    <row r="22" spans="1:10" x14ac:dyDescent="0.2">
      <c r="A22" s="17" t="s">
        <v>74</v>
      </c>
      <c r="B22" s="38">
        <f t="shared" ref="B22:H22" si="3">SUM(B14,B17,B18,B19,B20)</f>
        <v>1114.6569999999999</v>
      </c>
      <c r="C22" s="38">
        <f t="shared" si="3"/>
        <v>1162.4649999999999</v>
      </c>
      <c r="D22" s="38">
        <f t="shared" si="3"/>
        <v>1210.72</v>
      </c>
      <c r="E22" s="38">
        <f t="shared" si="3"/>
        <v>1263.037</v>
      </c>
      <c r="F22" s="38">
        <f t="shared" si="3"/>
        <v>1309.42</v>
      </c>
      <c r="G22" s="38">
        <f t="shared" si="3"/>
        <v>1351.0630000000001</v>
      </c>
      <c r="H22" s="38">
        <f t="shared" si="3"/>
        <v>1389.1659999999999</v>
      </c>
      <c r="I22" s="33">
        <f>H22-B22</f>
        <v>274.50900000000001</v>
      </c>
      <c r="J22" s="39">
        <f>I22/B22</f>
        <v>0.24627217161871323</v>
      </c>
    </row>
    <row r="23" spans="1:10" x14ac:dyDescent="0.2">
      <c r="A23" s="28"/>
      <c r="B23" s="8"/>
      <c r="C23" s="8"/>
      <c r="D23" s="8"/>
      <c r="E23" s="8"/>
      <c r="F23" s="8"/>
      <c r="G23" s="8"/>
      <c r="H23" s="8"/>
      <c r="I23" s="33"/>
      <c r="J23" s="36"/>
    </row>
    <row r="24" spans="1:10" x14ac:dyDescent="0.2">
      <c r="A24" s="28" t="s">
        <v>75</v>
      </c>
      <c r="B24" s="8">
        <v>121.072</v>
      </c>
      <c r="C24" s="8">
        <v>137.90600000000001</v>
      </c>
      <c r="D24" s="8">
        <v>150.76</v>
      </c>
      <c r="E24" s="8">
        <v>158.56800000000001</v>
      </c>
      <c r="F24" s="8">
        <v>164.328</v>
      </c>
      <c r="G24" s="8">
        <v>167.58799999999999</v>
      </c>
      <c r="H24" s="8">
        <v>169.261</v>
      </c>
      <c r="I24" s="33">
        <f>H24-B24</f>
        <v>48.188999999999993</v>
      </c>
      <c r="J24" s="39">
        <f>I24/B24</f>
        <v>0.39801936038059993</v>
      </c>
    </row>
    <row r="25" spans="1:10" x14ac:dyDescent="0.2">
      <c r="A25" s="58" t="s">
        <v>76</v>
      </c>
      <c r="B25" s="65">
        <v>140.40700000000001</v>
      </c>
      <c r="C25" s="65">
        <v>151.86099999999999</v>
      </c>
      <c r="D25" s="65">
        <v>164.37299999999999</v>
      </c>
      <c r="E25" s="65">
        <v>173.773</v>
      </c>
      <c r="F25" s="65">
        <v>181.61500000000001</v>
      </c>
      <c r="G25" s="65">
        <v>187.94</v>
      </c>
      <c r="H25" s="65">
        <v>192.892</v>
      </c>
      <c r="I25" s="33">
        <f t="shared" ref="I25:I30" si="4">H25-B25</f>
        <v>52.484999999999985</v>
      </c>
      <c r="J25" s="39">
        <f t="shared" ref="J25:J30" si="5">I25/B25</f>
        <v>0.37380614926606209</v>
      </c>
    </row>
    <row r="26" spans="1:10" x14ac:dyDescent="0.2">
      <c r="A26" s="58" t="s">
        <v>27</v>
      </c>
      <c r="B26" s="65">
        <v>13.635999999999999</v>
      </c>
      <c r="C26" s="65">
        <v>14.231</v>
      </c>
      <c r="D26" s="65">
        <v>14.997</v>
      </c>
      <c r="E26" s="65">
        <v>15.43</v>
      </c>
      <c r="F26" s="65">
        <v>15.736000000000001</v>
      </c>
      <c r="G26" s="65">
        <v>16.044</v>
      </c>
      <c r="H26" s="65">
        <v>16.353999999999999</v>
      </c>
      <c r="I26" s="33">
        <f t="shared" si="4"/>
        <v>2.718</v>
      </c>
      <c r="J26" s="39">
        <f t="shared" si="5"/>
        <v>0.19932531534174244</v>
      </c>
    </row>
    <row r="27" spans="1:10" x14ac:dyDescent="0.2">
      <c r="A27" s="28" t="s">
        <v>77</v>
      </c>
      <c r="B27" s="57">
        <v>4.5069999999999997</v>
      </c>
      <c r="C27" s="57">
        <v>5.0359999999999996</v>
      </c>
      <c r="D27" s="57">
        <v>5.0359999999999996</v>
      </c>
      <c r="E27" s="57">
        <v>5.0359999999999996</v>
      </c>
      <c r="F27" s="65">
        <v>5.0359999999999996</v>
      </c>
      <c r="G27" s="65">
        <v>5.0359999999999996</v>
      </c>
      <c r="H27" s="65">
        <v>5.0359999999999996</v>
      </c>
      <c r="I27" s="33">
        <f t="shared" si="4"/>
        <v>0.52899999999999991</v>
      </c>
      <c r="J27" s="39">
        <f t="shared" si="5"/>
        <v>0.11737297537164409</v>
      </c>
    </row>
    <row r="28" spans="1:10" x14ac:dyDescent="0.2">
      <c r="A28" s="58" t="s">
        <v>29</v>
      </c>
      <c r="B28" s="32">
        <v>53.658999999999999</v>
      </c>
      <c r="C28" s="32">
        <v>60.302</v>
      </c>
      <c r="D28" s="32">
        <v>65.528999999999996</v>
      </c>
      <c r="E28" s="32">
        <v>72.911000000000001</v>
      </c>
      <c r="F28" s="32">
        <v>78.605999999999995</v>
      </c>
      <c r="G28" s="32">
        <v>83.426000000000002</v>
      </c>
      <c r="H28" s="32">
        <v>92.162999999999997</v>
      </c>
      <c r="I28" s="33">
        <f t="shared" si="4"/>
        <v>38.503999999999998</v>
      </c>
      <c r="J28" s="39">
        <f t="shared" si="5"/>
        <v>0.7175683482733558</v>
      </c>
    </row>
    <row r="29" spans="1:10" x14ac:dyDescent="0.2">
      <c r="A29" s="28" t="s">
        <v>30</v>
      </c>
      <c r="B29" s="8">
        <v>89.462000000000003</v>
      </c>
      <c r="C29" s="8">
        <v>99.01</v>
      </c>
      <c r="D29" s="8">
        <v>107.934</v>
      </c>
      <c r="E29" s="8">
        <v>115.066</v>
      </c>
      <c r="F29" s="8">
        <v>121.133</v>
      </c>
      <c r="G29" s="8">
        <v>126.539</v>
      </c>
      <c r="H29" s="32">
        <v>131.167</v>
      </c>
      <c r="I29" s="33">
        <f t="shared" si="4"/>
        <v>41.704999999999998</v>
      </c>
      <c r="J29" s="39">
        <f t="shared" si="5"/>
        <v>0.4661755829290648</v>
      </c>
    </row>
    <row r="30" spans="1:10" x14ac:dyDescent="0.2">
      <c r="A30" s="28" t="s">
        <v>31</v>
      </c>
      <c r="B30" s="41">
        <v>27.268999999999998</v>
      </c>
      <c r="C30" s="41">
        <v>30.863</v>
      </c>
      <c r="D30" s="41">
        <v>34.116999999999997</v>
      </c>
      <c r="E30" s="41">
        <v>35.241999999999997</v>
      </c>
      <c r="F30" s="41">
        <v>35.912999999999997</v>
      </c>
      <c r="G30" s="41">
        <v>36.631</v>
      </c>
      <c r="H30" s="32">
        <v>36.744999999999997</v>
      </c>
      <c r="I30" s="33">
        <f t="shared" si="4"/>
        <v>9.4759999999999991</v>
      </c>
      <c r="J30" s="39">
        <f t="shared" si="5"/>
        <v>0.34750082511276542</v>
      </c>
    </row>
    <row r="31" spans="1:10" x14ac:dyDescent="0.2">
      <c r="A31" s="59"/>
      <c r="B31" s="32"/>
      <c r="C31" s="32"/>
      <c r="D31" s="32"/>
      <c r="E31" s="32"/>
      <c r="F31" s="32"/>
      <c r="G31" s="32"/>
      <c r="H31" s="32"/>
      <c r="I31" s="33"/>
      <c r="J31" s="34"/>
    </row>
    <row r="32" spans="1:10" x14ac:dyDescent="0.2">
      <c r="A32" s="38" t="s">
        <v>32</v>
      </c>
      <c r="B32" s="38">
        <f t="shared" ref="B32:H32" si="6">SUM(B24,B25,B26,B27,B28,B29)</f>
        <v>422.74300000000005</v>
      </c>
      <c r="C32" s="38">
        <f t="shared" si="6"/>
        <v>468.346</v>
      </c>
      <c r="D32" s="38">
        <f t="shared" si="6"/>
        <v>508.62900000000002</v>
      </c>
      <c r="E32" s="38">
        <f t="shared" si="6"/>
        <v>540.78399999999999</v>
      </c>
      <c r="F32" s="38">
        <f t="shared" si="6"/>
        <v>566.45399999999995</v>
      </c>
      <c r="G32" s="38">
        <f t="shared" si="6"/>
        <v>586.57299999999998</v>
      </c>
      <c r="H32" s="38">
        <f t="shared" si="6"/>
        <v>606.87300000000005</v>
      </c>
      <c r="I32" s="33">
        <f>H32-B32</f>
        <v>184.13</v>
      </c>
      <c r="J32" s="39">
        <f>I32/B32</f>
        <v>0.43556013937545973</v>
      </c>
    </row>
    <row r="33" spans="1:10" x14ac:dyDescent="0.2">
      <c r="A33" s="59"/>
      <c r="B33" s="32"/>
      <c r="C33" s="32"/>
      <c r="D33" s="32"/>
      <c r="E33" s="32"/>
      <c r="F33" s="32"/>
      <c r="G33" s="32"/>
      <c r="H33" s="32"/>
      <c r="I33" s="33"/>
      <c r="J33" s="39"/>
    </row>
    <row r="34" spans="1:10" x14ac:dyDescent="0.2">
      <c r="A34" s="58" t="s">
        <v>33</v>
      </c>
      <c r="B34" s="32">
        <v>206.441</v>
      </c>
      <c r="C34" s="32">
        <v>213.50399999999999</v>
      </c>
      <c r="D34" s="32">
        <v>220.565</v>
      </c>
      <c r="E34" s="32">
        <v>227.626</v>
      </c>
      <c r="F34" s="32">
        <v>234.64699999999999</v>
      </c>
      <c r="G34" s="32">
        <v>241.542</v>
      </c>
      <c r="H34" s="42">
        <v>245.75800000000001</v>
      </c>
      <c r="I34" s="33">
        <f t="shared" ref="I34:I65" si="7">H34-B34</f>
        <v>39.317000000000007</v>
      </c>
      <c r="J34" s="39">
        <f t="shared" ref="J34:J65" si="8">I34/B34</f>
        <v>0.19045150914789216</v>
      </c>
    </row>
    <row r="35" spans="1:10" x14ac:dyDescent="0.2">
      <c r="A35" s="58" t="s">
        <v>34</v>
      </c>
      <c r="B35" s="32">
        <v>64.141999999999996</v>
      </c>
      <c r="C35" s="32">
        <v>66.218999999999994</v>
      </c>
      <c r="D35" s="32">
        <v>68.025000000000006</v>
      </c>
      <c r="E35" s="32">
        <v>69.691999999999993</v>
      </c>
      <c r="F35" s="32">
        <v>71.305000000000007</v>
      </c>
      <c r="G35" s="32">
        <v>72.852999999999994</v>
      </c>
      <c r="H35" s="42">
        <v>74.400999999999996</v>
      </c>
      <c r="I35" s="33">
        <f t="shared" si="7"/>
        <v>10.259</v>
      </c>
      <c r="J35" s="39">
        <f t="shared" si="8"/>
        <v>0.15994200367933648</v>
      </c>
    </row>
    <row r="36" spans="1:10" x14ac:dyDescent="0.2">
      <c r="A36" s="58" t="s">
        <v>35</v>
      </c>
      <c r="B36" s="32">
        <v>112.173</v>
      </c>
      <c r="C36" s="32">
        <v>123.899</v>
      </c>
      <c r="D36" s="32">
        <v>130.94800000000001</v>
      </c>
      <c r="E36" s="32">
        <v>135.517</v>
      </c>
      <c r="F36" s="32">
        <v>138.51300000000001</v>
      </c>
      <c r="G36" s="32">
        <v>139.49700000000001</v>
      </c>
      <c r="H36" s="42">
        <v>140.48099999999999</v>
      </c>
      <c r="I36" s="33">
        <f t="shared" si="7"/>
        <v>28.307999999999993</v>
      </c>
      <c r="J36" s="39">
        <f t="shared" si="8"/>
        <v>0.25236019362948298</v>
      </c>
    </row>
    <row r="37" spans="1:10" x14ac:dyDescent="0.2">
      <c r="A37" s="59"/>
      <c r="B37" s="32"/>
      <c r="C37" s="32"/>
      <c r="D37" s="32"/>
      <c r="E37" s="32"/>
      <c r="F37" s="32"/>
      <c r="G37" s="32"/>
      <c r="H37" s="32"/>
      <c r="I37" s="33"/>
      <c r="J37" s="39"/>
    </row>
    <row r="38" spans="1:10" x14ac:dyDescent="0.2">
      <c r="A38" s="17" t="s">
        <v>36</v>
      </c>
      <c r="B38" s="66">
        <f t="shared" ref="B38:H38" si="9">SUM(B34:B36)</f>
        <v>382.75599999999997</v>
      </c>
      <c r="C38" s="66">
        <f t="shared" si="9"/>
        <v>403.62199999999996</v>
      </c>
      <c r="D38" s="66">
        <f t="shared" si="9"/>
        <v>419.53800000000001</v>
      </c>
      <c r="E38" s="66">
        <f t="shared" si="9"/>
        <v>432.83499999999998</v>
      </c>
      <c r="F38" s="66">
        <f t="shared" si="9"/>
        <v>444.46500000000003</v>
      </c>
      <c r="G38" s="66">
        <f t="shared" si="9"/>
        <v>453.892</v>
      </c>
      <c r="H38" s="66">
        <f t="shared" si="9"/>
        <v>460.64</v>
      </c>
      <c r="I38" s="33">
        <f t="shared" si="7"/>
        <v>77.884000000000015</v>
      </c>
      <c r="J38" s="39">
        <f t="shared" si="8"/>
        <v>0.20348211393159094</v>
      </c>
    </row>
    <row r="39" spans="1:10" x14ac:dyDescent="0.2">
      <c r="A39" s="17" t="s">
        <v>37</v>
      </c>
      <c r="B39" s="32"/>
      <c r="C39" s="32"/>
      <c r="D39" s="32"/>
      <c r="E39" s="32"/>
      <c r="F39" s="32"/>
      <c r="G39" s="32"/>
      <c r="H39" s="32"/>
      <c r="I39" s="33"/>
      <c r="J39" s="39"/>
    </row>
    <row r="40" spans="1:10" x14ac:dyDescent="0.2">
      <c r="A40" s="59"/>
      <c r="B40" s="32"/>
      <c r="C40" s="32"/>
      <c r="D40" s="32"/>
      <c r="E40" s="32"/>
      <c r="F40" s="32"/>
      <c r="G40" s="32"/>
      <c r="H40" s="32"/>
      <c r="I40" s="33"/>
      <c r="J40" s="39"/>
    </row>
    <row r="41" spans="1:10" x14ac:dyDescent="0.2">
      <c r="A41" s="28" t="s">
        <v>38</v>
      </c>
      <c r="B41" s="32">
        <v>9.8079999999999998</v>
      </c>
      <c r="C41" s="32">
        <v>11.237</v>
      </c>
      <c r="D41" s="32">
        <v>12.808</v>
      </c>
      <c r="E41" s="32">
        <v>14.366</v>
      </c>
      <c r="F41" s="32">
        <v>15.760999999999999</v>
      </c>
      <c r="G41" s="32">
        <v>17.141999999999999</v>
      </c>
      <c r="H41" s="42">
        <v>18.523</v>
      </c>
      <c r="I41" s="33">
        <f t="shared" si="7"/>
        <v>8.7149999999999999</v>
      </c>
      <c r="J41" s="39">
        <f t="shared" si="8"/>
        <v>0.88856035889070151</v>
      </c>
    </row>
    <row r="42" spans="1:10" x14ac:dyDescent="0.2">
      <c r="A42" s="28" t="s">
        <v>39</v>
      </c>
      <c r="B42" s="32">
        <v>49.527000000000001</v>
      </c>
      <c r="C42" s="32">
        <v>57.076000000000001</v>
      </c>
      <c r="D42" s="32">
        <v>64.984999999999999</v>
      </c>
      <c r="E42" s="32">
        <v>72.87</v>
      </c>
      <c r="F42" s="32">
        <v>79.510999999999996</v>
      </c>
      <c r="G42" s="32">
        <v>86.125</v>
      </c>
      <c r="H42" s="42">
        <v>92.739000000000004</v>
      </c>
      <c r="I42" s="33">
        <f t="shared" si="7"/>
        <v>43.212000000000003</v>
      </c>
      <c r="J42" s="39">
        <f t="shared" si="8"/>
        <v>0.87249379126537041</v>
      </c>
    </row>
    <row r="43" spans="1:10" x14ac:dyDescent="0.2">
      <c r="A43" s="60" t="s">
        <v>40</v>
      </c>
      <c r="B43" s="67">
        <v>37.503</v>
      </c>
      <c r="C43" s="67">
        <v>42.152999999999999</v>
      </c>
      <c r="D43" s="67">
        <v>46.116999999999997</v>
      </c>
      <c r="E43" s="67">
        <v>50.057000000000002</v>
      </c>
      <c r="F43" s="67">
        <v>52.825000000000003</v>
      </c>
      <c r="G43" s="67">
        <v>55.567</v>
      </c>
      <c r="H43" s="42">
        <v>58.308999999999997</v>
      </c>
      <c r="I43" s="33">
        <f t="shared" si="7"/>
        <v>20.805999999999997</v>
      </c>
      <c r="J43" s="39">
        <f t="shared" si="8"/>
        <v>0.55478228408393992</v>
      </c>
    </row>
    <row r="44" spans="1:10" x14ac:dyDescent="0.2">
      <c r="A44" s="58" t="s">
        <v>78</v>
      </c>
      <c r="B44" s="32">
        <v>49.673000000000002</v>
      </c>
      <c r="C44" s="32">
        <v>57.533000000000001</v>
      </c>
      <c r="D44" s="32">
        <v>65.472999999999999</v>
      </c>
      <c r="E44" s="32">
        <v>73.367000000000004</v>
      </c>
      <c r="F44" s="32">
        <v>80.539000000000001</v>
      </c>
      <c r="G44" s="32">
        <v>87.67</v>
      </c>
      <c r="H44" s="32">
        <v>94.801000000000002</v>
      </c>
      <c r="I44" s="33">
        <f t="shared" si="7"/>
        <v>45.128</v>
      </c>
      <c r="J44" s="39">
        <f t="shared" si="8"/>
        <v>0.90850160046705453</v>
      </c>
    </row>
    <row r="45" spans="1:10" x14ac:dyDescent="0.2">
      <c r="A45" s="28" t="s">
        <v>42</v>
      </c>
      <c r="B45" s="32">
        <v>10.239000000000001</v>
      </c>
      <c r="C45" s="32">
        <v>10.968999999999999</v>
      </c>
      <c r="D45" s="32">
        <v>11.760999999999999</v>
      </c>
      <c r="E45" s="32">
        <v>12.547000000000001</v>
      </c>
      <c r="F45" s="32">
        <v>13.147</v>
      </c>
      <c r="G45" s="32">
        <v>13.739000000000001</v>
      </c>
      <c r="H45" s="42">
        <v>14.331</v>
      </c>
      <c r="I45" s="33">
        <f t="shared" si="7"/>
        <v>4.0919999999999987</v>
      </c>
      <c r="J45" s="39">
        <f t="shared" si="8"/>
        <v>0.39964840316437139</v>
      </c>
    </row>
    <row r="46" spans="1:10" x14ac:dyDescent="0.2">
      <c r="A46" s="17"/>
      <c r="B46" s="68"/>
      <c r="C46" s="68"/>
      <c r="D46" s="68"/>
      <c r="E46" s="68"/>
      <c r="F46" s="68"/>
      <c r="G46" s="68"/>
      <c r="H46" s="68"/>
      <c r="I46" s="33"/>
      <c r="J46" s="39"/>
    </row>
    <row r="47" spans="1:10" x14ac:dyDescent="0.2">
      <c r="A47" s="17" t="s">
        <v>36</v>
      </c>
      <c r="B47" s="66">
        <f t="shared" ref="B47:H47" si="10">SUM(B41,B43,B45,B44)</f>
        <v>107.223</v>
      </c>
      <c r="C47" s="66">
        <f t="shared" si="10"/>
        <v>121.892</v>
      </c>
      <c r="D47" s="66">
        <f t="shared" si="10"/>
        <v>136.15899999999999</v>
      </c>
      <c r="E47" s="66">
        <f t="shared" si="10"/>
        <v>150.33699999999999</v>
      </c>
      <c r="F47" s="66">
        <f t="shared" si="10"/>
        <v>162.27199999999999</v>
      </c>
      <c r="G47" s="66">
        <f t="shared" si="10"/>
        <v>174.11799999999999</v>
      </c>
      <c r="H47" s="66">
        <f t="shared" si="10"/>
        <v>185.964</v>
      </c>
      <c r="I47" s="33">
        <f t="shared" si="7"/>
        <v>78.741</v>
      </c>
      <c r="J47" s="39">
        <f t="shared" si="8"/>
        <v>0.73436669371310259</v>
      </c>
    </row>
    <row r="48" spans="1:10" x14ac:dyDescent="0.2">
      <c r="A48" s="17" t="s">
        <v>43</v>
      </c>
      <c r="B48" s="68"/>
      <c r="C48" s="68"/>
      <c r="D48" s="68"/>
      <c r="E48" s="68"/>
      <c r="F48" s="68"/>
      <c r="G48" s="68"/>
      <c r="H48" s="68"/>
      <c r="I48" s="33"/>
      <c r="J48" s="39"/>
    </row>
    <row r="49" spans="1:10" x14ac:dyDescent="0.2">
      <c r="A49" s="17"/>
      <c r="B49" s="68"/>
      <c r="C49" s="68"/>
      <c r="D49" s="68"/>
      <c r="E49" s="68"/>
      <c r="F49" s="68"/>
      <c r="G49" s="68"/>
      <c r="H49" s="68"/>
      <c r="I49" s="33"/>
      <c r="J49" s="39"/>
    </row>
    <row r="50" spans="1:10" x14ac:dyDescent="0.2">
      <c r="A50" s="58" t="s">
        <v>67</v>
      </c>
      <c r="B50" s="32">
        <v>32.225000000000001</v>
      </c>
      <c r="C50" s="32">
        <v>34.325000000000003</v>
      </c>
      <c r="D50" s="32">
        <v>36.125</v>
      </c>
      <c r="E50" s="32">
        <v>37.35</v>
      </c>
      <c r="F50" s="32">
        <v>37.950000000000003</v>
      </c>
      <c r="G50" s="32">
        <v>38.125</v>
      </c>
      <c r="H50" s="42">
        <v>38.299999999999997</v>
      </c>
      <c r="I50" s="33">
        <f t="shared" si="7"/>
        <v>6.0749999999999957</v>
      </c>
      <c r="J50" s="39">
        <f t="shared" si="8"/>
        <v>0.18851823118696651</v>
      </c>
    </row>
    <row r="51" spans="1:10" x14ac:dyDescent="0.2">
      <c r="A51" s="28" t="s">
        <v>44</v>
      </c>
      <c r="B51" s="8">
        <v>41.05</v>
      </c>
      <c r="C51" s="8">
        <v>46.05</v>
      </c>
      <c r="D51" s="8">
        <v>51.075000000000003</v>
      </c>
      <c r="E51" s="8">
        <v>55.875</v>
      </c>
      <c r="F51" s="8">
        <v>58.975000000000001</v>
      </c>
      <c r="G51" s="8">
        <v>62.424999999999997</v>
      </c>
      <c r="H51" s="43">
        <v>65.875</v>
      </c>
      <c r="I51" s="33">
        <f t="shared" si="7"/>
        <v>24.825000000000003</v>
      </c>
      <c r="J51" s="39">
        <f t="shared" si="8"/>
        <v>0.60475030450669931</v>
      </c>
    </row>
    <row r="52" spans="1:10" x14ac:dyDescent="0.2">
      <c r="A52" s="28" t="s">
        <v>45</v>
      </c>
      <c r="B52" s="8">
        <v>5.7789999999999999</v>
      </c>
      <c r="C52" s="8">
        <v>5.9790000000000001</v>
      </c>
      <c r="D52" s="8">
        <v>6.15</v>
      </c>
      <c r="E52" s="8">
        <v>6.3220000000000001</v>
      </c>
      <c r="F52" s="8">
        <v>6.4749999999999996</v>
      </c>
      <c r="G52" s="8">
        <v>6.6310000000000002</v>
      </c>
      <c r="H52" s="43">
        <v>6.7869999999999999</v>
      </c>
      <c r="I52" s="33">
        <f t="shared" si="7"/>
        <v>1.008</v>
      </c>
      <c r="J52" s="39">
        <f t="shared" si="8"/>
        <v>0.17442464094133933</v>
      </c>
    </row>
    <row r="53" spans="1:10" x14ac:dyDescent="0.2">
      <c r="A53" s="28" t="s">
        <v>46</v>
      </c>
      <c r="B53" s="8">
        <v>25.337</v>
      </c>
      <c r="C53" s="8">
        <v>26.954000000000001</v>
      </c>
      <c r="D53" s="8">
        <v>28.616</v>
      </c>
      <c r="E53" s="8">
        <v>30.271999999999998</v>
      </c>
      <c r="F53" s="8">
        <v>32.027999999999999</v>
      </c>
      <c r="G53" s="8">
        <v>33.801000000000002</v>
      </c>
      <c r="H53" s="43">
        <v>35.573999999999998</v>
      </c>
      <c r="I53" s="33">
        <f t="shared" si="7"/>
        <v>10.236999999999998</v>
      </c>
      <c r="J53" s="39">
        <f t="shared" si="8"/>
        <v>0.40403362671192322</v>
      </c>
    </row>
    <row r="54" spans="1:10" x14ac:dyDescent="0.2">
      <c r="A54" s="28" t="s">
        <v>47</v>
      </c>
      <c r="B54" s="8">
        <v>21.614999999999998</v>
      </c>
      <c r="C54" s="8">
        <v>23.459</v>
      </c>
      <c r="D54" s="8">
        <v>25.138999999999999</v>
      </c>
      <c r="E54" s="8">
        <v>26.725999999999999</v>
      </c>
      <c r="F54" s="8">
        <v>28.297999999999998</v>
      </c>
      <c r="G54" s="8">
        <v>29.742000000000001</v>
      </c>
      <c r="H54" s="43">
        <v>31.187999999999999</v>
      </c>
      <c r="I54" s="33">
        <f t="shared" si="7"/>
        <v>9.5730000000000004</v>
      </c>
      <c r="J54" s="39">
        <f t="shared" si="8"/>
        <v>0.44288688410825822</v>
      </c>
    </row>
    <row r="55" spans="1:10" x14ac:dyDescent="0.2">
      <c r="A55" s="17"/>
      <c r="B55" s="32"/>
      <c r="C55" s="32"/>
      <c r="D55" s="32"/>
      <c r="E55" s="32"/>
      <c r="F55" s="32"/>
      <c r="G55" s="32"/>
      <c r="H55" s="32"/>
      <c r="I55" s="33"/>
      <c r="J55" s="39"/>
    </row>
    <row r="56" spans="1:10" x14ac:dyDescent="0.2">
      <c r="A56" s="17" t="s">
        <v>48</v>
      </c>
      <c r="B56" s="66">
        <f>SUM(B50:B54)</f>
        <v>126.006</v>
      </c>
      <c r="C56" s="66">
        <f t="shared" ref="C56:H56" si="11">SUM(C50:C54)</f>
        <v>136.767</v>
      </c>
      <c r="D56" s="66">
        <f t="shared" si="11"/>
        <v>147.10500000000002</v>
      </c>
      <c r="E56" s="66">
        <f t="shared" si="11"/>
        <v>156.54499999999999</v>
      </c>
      <c r="F56" s="66">
        <f t="shared" si="11"/>
        <v>163.726</v>
      </c>
      <c r="G56" s="66">
        <f t="shared" si="11"/>
        <v>170.72399999999999</v>
      </c>
      <c r="H56" s="66">
        <f t="shared" si="11"/>
        <v>177.72399999999999</v>
      </c>
      <c r="I56" s="33">
        <f t="shared" si="7"/>
        <v>51.717999999999989</v>
      </c>
      <c r="J56" s="39">
        <f t="shared" si="8"/>
        <v>0.41044077266161921</v>
      </c>
    </row>
    <row r="57" spans="1:10" x14ac:dyDescent="0.2">
      <c r="A57" s="17" t="s">
        <v>49</v>
      </c>
      <c r="B57" s="32"/>
      <c r="C57" s="32"/>
      <c r="D57" s="32"/>
      <c r="E57" s="32"/>
      <c r="F57" s="32"/>
      <c r="G57" s="32"/>
      <c r="H57" s="32"/>
      <c r="I57" s="33"/>
      <c r="J57" s="39"/>
    </row>
    <row r="58" spans="1:10" x14ac:dyDescent="0.2">
      <c r="A58" s="17"/>
      <c r="B58" s="38"/>
      <c r="C58" s="38"/>
      <c r="D58" s="38"/>
      <c r="E58" s="38"/>
      <c r="F58" s="38"/>
      <c r="G58" s="38"/>
      <c r="H58" s="38"/>
      <c r="I58" s="33"/>
      <c r="J58" s="39"/>
    </row>
    <row r="59" spans="1:10" x14ac:dyDescent="0.2">
      <c r="A59" s="37" t="s">
        <v>50</v>
      </c>
      <c r="B59" s="38">
        <f t="shared" ref="B59:H59" si="12">SUM(B9+B10+B18+B19+B20+B24+B25+B26+B27+B44)</f>
        <v>922.79399999999987</v>
      </c>
      <c r="C59" s="38">
        <f t="shared" si="12"/>
        <v>988.64700000000005</v>
      </c>
      <c r="D59" s="38">
        <f t="shared" si="12"/>
        <v>1057.9489999999998</v>
      </c>
      <c r="E59" s="38">
        <f t="shared" si="12"/>
        <v>1116.1590000000001</v>
      </c>
      <c r="F59" s="38">
        <f t="shared" si="12"/>
        <v>1168.989</v>
      </c>
      <c r="G59" s="38">
        <f t="shared" si="12"/>
        <v>1218.4430000000002</v>
      </c>
      <c r="H59" s="38">
        <f t="shared" si="12"/>
        <v>1272.1379999999999</v>
      </c>
      <c r="I59" s="33">
        <f t="shared" si="7"/>
        <v>349.34400000000005</v>
      </c>
      <c r="J59" s="39">
        <f t="shared" si="8"/>
        <v>0.37857203232790859</v>
      </c>
    </row>
    <row r="60" spans="1:10" x14ac:dyDescent="0.2">
      <c r="A60" s="37"/>
      <c r="B60" s="38"/>
      <c r="C60" s="38"/>
      <c r="D60" s="38"/>
      <c r="E60" s="38"/>
      <c r="F60" s="38"/>
      <c r="G60" s="38"/>
      <c r="H60" s="38"/>
      <c r="I60" s="33"/>
      <c r="J60" s="39"/>
    </row>
    <row r="61" spans="1:10" x14ac:dyDescent="0.2">
      <c r="A61" s="37" t="s">
        <v>51</v>
      </c>
      <c r="B61" s="38">
        <f t="shared" ref="B61:H61" si="13">SUM(B14+B17+B50+B28+B29)</f>
        <v>871.33899999999994</v>
      </c>
      <c r="C61" s="38">
        <f t="shared" si="13"/>
        <v>919.005</v>
      </c>
      <c r="D61" s="38">
        <f t="shared" si="13"/>
        <v>959.01499999999999</v>
      </c>
      <c r="E61" s="38">
        <f t="shared" si="13"/>
        <v>1003.163</v>
      </c>
      <c r="F61" s="38">
        <f t="shared" si="13"/>
        <v>1039.059</v>
      </c>
      <c r="G61" s="38">
        <f t="shared" si="13"/>
        <v>1069.0350000000001</v>
      </c>
      <c r="H61" s="38">
        <f t="shared" si="13"/>
        <v>1100.3599999999999</v>
      </c>
      <c r="I61" s="33">
        <f t="shared" si="7"/>
        <v>229.02099999999996</v>
      </c>
      <c r="J61" s="39">
        <f t="shared" si="8"/>
        <v>0.26283799990589196</v>
      </c>
    </row>
    <row r="62" spans="1:10" x14ac:dyDescent="0.2">
      <c r="A62" s="28"/>
      <c r="B62" s="8"/>
      <c r="C62" s="8"/>
      <c r="D62" s="8"/>
      <c r="E62" s="8"/>
      <c r="F62" s="8"/>
      <c r="G62" s="8"/>
      <c r="H62" s="8"/>
      <c r="I62" s="33"/>
      <c r="J62" s="39"/>
    </row>
    <row r="63" spans="1:10" x14ac:dyDescent="0.2">
      <c r="A63" s="48" t="s">
        <v>52</v>
      </c>
      <c r="B63" s="49">
        <f t="shared" ref="B63:H63" si="14">SUM(B8,B9,B10,B14,B17,B18,B19,B20,B24,B25,B26,B27,B28,B29)</f>
        <v>2009.347</v>
      </c>
      <c r="C63" s="49">
        <f t="shared" si="14"/>
        <v>2135.0840000000003</v>
      </c>
      <c r="D63" s="49">
        <f t="shared" si="14"/>
        <v>2256.3850000000002</v>
      </c>
      <c r="E63" s="49">
        <f t="shared" si="14"/>
        <v>2371.1289999999999</v>
      </c>
      <c r="F63" s="49">
        <f t="shared" si="14"/>
        <v>2470.1529999999993</v>
      </c>
      <c r="G63" s="49">
        <f t="shared" si="14"/>
        <v>2557.9160000000006</v>
      </c>
      <c r="H63" s="49">
        <f t="shared" si="14"/>
        <v>2651.2689999999998</v>
      </c>
      <c r="I63" s="33">
        <f t="shared" si="7"/>
        <v>641.9219999999998</v>
      </c>
      <c r="J63" s="39">
        <f t="shared" si="8"/>
        <v>0.31946796645875492</v>
      </c>
    </row>
    <row r="64" spans="1:10" x14ac:dyDescent="0.2">
      <c r="A64" s="28"/>
      <c r="B64" s="8"/>
      <c r="C64" s="8"/>
      <c r="D64" s="8"/>
      <c r="E64" s="8"/>
      <c r="F64" s="8"/>
      <c r="G64" s="8"/>
      <c r="H64" s="8"/>
      <c r="I64" s="70"/>
      <c r="J64" s="71"/>
    </row>
    <row r="65" spans="1:10" x14ac:dyDescent="0.2">
      <c r="A65" s="62" t="s">
        <v>53</v>
      </c>
      <c r="B65" s="49">
        <f t="shared" ref="B65:H65" si="15">SUM(B8,B9,B10,B14,B17,B18,B19,B20,B24,B25,B26,B27,B50,B28,B29,B44,B34,B35,B36,B41,B43,B45,B51,B52,B53,B54)</f>
        <v>2625.3319999999994</v>
      </c>
      <c r="C65" s="49">
        <f t="shared" si="15"/>
        <v>2797.3650000000002</v>
      </c>
      <c r="D65" s="49">
        <f t="shared" si="15"/>
        <v>2959.1870000000004</v>
      </c>
      <c r="E65" s="49">
        <f t="shared" si="15"/>
        <v>3110.846</v>
      </c>
      <c r="F65" s="49">
        <f t="shared" si="15"/>
        <v>3240.6159999999982</v>
      </c>
      <c r="G65" s="49">
        <f t="shared" si="15"/>
        <v>3356.6500000000005</v>
      </c>
      <c r="H65" s="63">
        <f t="shared" si="15"/>
        <v>3475.5969999999998</v>
      </c>
      <c r="I65" s="69">
        <f t="shared" si="7"/>
        <v>850.26500000000033</v>
      </c>
      <c r="J65" s="50">
        <f t="shared" si="8"/>
        <v>0.3238695144080827</v>
      </c>
    </row>
    <row r="66" spans="1:10" x14ac:dyDescent="0.2">
      <c r="A66" s="13" t="s">
        <v>54</v>
      </c>
      <c r="B66" s="13"/>
      <c r="C66" s="13"/>
      <c r="D66" s="13"/>
      <c r="E66" s="13"/>
      <c r="F66" s="13"/>
      <c r="G66" s="13"/>
      <c r="H66" s="13"/>
      <c r="I66" s="64"/>
      <c r="J66" s="13"/>
    </row>
    <row r="67" spans="1:10" x14ac:dyDescent="0.2">
      <c r="A67" s="13" t="s">
        <v>68</v>
      </c>
      <c r="B67" s="13"/>
      <c r="C67" s="13"/>
      <c r="D67" s="13"/>
      <c r="E67" s="13"/>
      <c r="F67" s="13"/>
      <c r="G67" s="13"/>
      <c r="H67" s="13"/>
      <c r="I67" s="64"/>
      <c r="J67" s="13"/>
    </row>
    <row r="68" spans="1:10" x14ac:dyDescent="0.2">
      <c r="A68" s="13" t="s">
        <v>56</v>
      </c>
      <c r="B68" s="13"/>
      <c r="C68" s="13"/>
      <c r="D68" s="13"/>
      <c r="E68" s="13"/>
      <c r="F68" s="13"/>
      <c r="G68" s="13"/>
      <c r="H68" s="13"/>
      <c r="I68" s="64"/>
      <c r="J68" s="13"/>
    </row>
    <row r="69" spans="1:10" x14ac:dyDescent="0.2">
      <c r="A69" s="13" t="s">
        <v>57</v>
      </c>
      <c r="B69" s="13"/>
      <c r="C69" s="13"/>
      <c r="D69" s="13"/>
      <c r="E69" s="13"/>
      <c r="F69" s="13"/>
      <c r="G69" s="13"/>
      <c r="H69" s="13"/>
      <c r="I69" s="64"/>
      <c r="J69" s="13"/>
    </row>
    <row r="70" spans="1:10" x14ac:dyDescent="0.2">
      <c r="A70" s="13" t="s">
        <v>58</v>
      </c>
      <c r="B70" s="13"/>
      <c r="C70" s="13"/>
      <c r="D70" s="13"/>
      <c r="E70" s="13"/>
      <c r="F70" s="13"/>
      <c r="G70" s="13"/>
      <c r="H70" s="13"/>
      <c r="I70" s="64"/>
      <c r="J70" s="13"/>
    </row>
    <row r="71" spans="1:10" x14ac:dyDescent="0.2">
      <c r="A71" s="13" t="s">
        <v>59</v>
      </c>
      <c r="B71" s="13"/>
      <c r="C71" s="13"/>
      <c r="D71" s="13"/>
      <c r="E71" s="13"/>
      <c r="F71" s="13"/>
      <c r="G71" s="13"/>
      <c r="H71" s="13"/>
      <c r="I71" s="64"/>
      <c r="J71" s="13"/>
    </row>
  </sheetData>
  <mergeCells count="2">
    <mergeCell ref="I2:J4"/>
    <mergeCell ref="I5:J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Econometric Model Comparision</vt:lpstr>
      <vt:lpstr>Round 9.0 Employment</vt:lpstr>
      <vt:lpstr>Round 9.0 Population</vt:lpstr>
      <vt:lpstr>Round 9.0 Households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2017-10-06T14:37:21Z</dcterms:created>
  <dcterms:modified xsi:type="dcterms:W3CDTF">2017-10-06T16:56:09Z</dcterms:modified>
</cp:coreProperties>
</file>