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mc:AlternateContent xmlns:mc="http://schemas.openxmlformats.org/markup-compatibility/2006">
    <mc:Choice Requires="x15">
      <x15ac:absPath xmlns:x15ac="http://schemas.microsoft.com/office/spreadsheetml/2010/11/ac" url="H:\DCPS\Committees DCPS\Cooperative Forecasting and Data Subcommittee\Cooperative Forecasting and Data Subcommittee\2018\July 10, 2018 Meeting\Updated Baseline Guidance\"/>
    </mc:Choice>
  </mc:AlternateContent>
  <xr:revisionPtr revIDLastSave="0" documentId="8_{B1B3FF04-4369-4D81-9664-ECCB22CAE600}" xr6:coauthVersionLast="31" xr6:coauthVersionMax="31" xr10:uidLastSave="{00000000-0000-0000-0000-000000000000}"/>
  <bookViews>
    <workbookView xWindow="0" yWindow="0" windowWidth="20160" windowHeight="8475" tabRatio="952" activeTab="5" xr2:uid="{00000000-000D-0000-FFFF-FFFF00000000}"/>
  </bookViews>
  <sheets>
    <sheet name="QCEW" sheetId="1" r:id="rId1"/>
    <sheet name="CES &amp; QCEW-Northern Virginia" sheetId="2" r:id="rId2"/>
    <sheet name="CES Adjustment" sheetId="3" r:id="rId3"/>
    <sheet name="Self-Employment " sheetId="4" r:id="rId4"/>
    <sheet name="Military" sheetId="5" r:id="rId5"/>
    <sheet name="Baseline Employment" sheetId="6" r:id="rId6"/>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 i="6" l="1"/>
  <c r="D9" i="6"/>
  <c r="C9" i="6"/>
  <c r="E9" i="6"/>
  <c r="F9" i="6"/>
  <c r="G9" i="6"/>
  <c r="H9" i="6"/>
  <c r="I9" i="6"/>
  <c r="J9" i="6"/>
  <c r="L13" i="6"/>
  <c r="K13" i="6"/>
  <c r="J13" i="6"/>
  <c r="I13" i="6"/>
  <c r="H13" i="6"/>
  <c r="G13" i="6"/>
  <c r="F13" i="6"/>
  <c r="E13" i="6"/>
  <c r="K9" i="6"/>
  <c r="K8" i="6"/>
  <c r="L8" i="6"/>
  <c r="C2" i="6"/>
  <c r="D2" i="6"/>
  <c r="E2" i="6"/>
  <c r="F2" i="6"/>
  <c r="G2" i="6"/>
  <c r="H2" i="6"/>
  <c r="I2" i="6"/>
  <c r="J2" i="6"/>
  <c r="K2" i="6"/>
  <c r="C3" i="6"/>
  <c r="D3" i="6"/>
  <c r="E3" i="6"/>
  <c r="F3" i="6"/>
  <c r="G3" i="6"/>
  <c r="H3" i="6"/>
  <c r="I3" i="6"/>
  <c r="J3" i="6"/>
  <c r="K3" i="6"/>
  <c r="C4" i="6"/>
  <c r="D4" i="6"/>
  <c r="E4" i="6"/>
  <c r="F4" i="6"/>
  <c r="G4" i="6"/>
  <c r="H4" i="6"/>
  <c r="I4" i="6"/>
  <c r="J4" i="6"/>
  <c r="K4" i="6"/>
  <c r="C5" i="6"/>
  <c r="D5" i="6"/>
  <c r="E5" i="6"/>
  <c r="F5" i="6"/>
  <c r="G5" i="6"/>
  <c r="H5" i="6"/>
  <c r="I5" i="6"/>
  <c r="J5" i="6"/>
  <c r="K5" i="6"/>
  <c r="C6" i="6"/>
  <c r="D6" i="6"/>
  <c r="E6" i="6"/>
  <c r="F6" i="6"/>
  <c r="G6" i="6"/>
  <c r="H6" i="6"/>
  <c r="I6" i="6"/>
  <c r="J6" i="6"/>
  <c r="K6" i="6"/>
  <c r="C7" i="6"/>
  <c r="D7" i="6"/>
  <c r="E7" i="6"/>
  <c r="F7" i="6"/>
  <c r="G7" i="6"/>
  <c r="H7" i="6"/>
  <c r="I7" i="6"/>
  <c r="J7" i="6"/>
  <c r="K7" i="6"/>
  <c r="C8" i="6"/>
  <c r="D8" i="6"/>
  <c r="E8" i="6"/>
  <c r="F8" i="6"/>
  <c r="G8" i="6"/>
  <c r="H8" i="6"/>
  <c r="I8" i="6"/>
  <c r="J8" i="6"/>
  <c r="C10" i="6"/>
  <c r="D10" i="6"/>
  <c r="E10" i="6"/>
  <c r="F10" i="6"/>
  <c r="G10" i="6"/>
  <c r="H10" i="6"/>
  <c r="I10" i="6"/>
  <c r="J10" i="6"/>
  <c r="K10" i="6"/>
  <c r="C11" i="6"/>
  <c r="D11" i="6"/>
  <c r="E11" i="6"/>
  <c r="F11" i="6"/>
  <c r="G11" i="6"/>
  <c r="H11" i="6"/>
  <c r="I11" i="6"/>
  <c r="J11" i="6"/>
  <c r="K11" i="6"/>
  <c r="C12" i="6"/>
  <c r="D12" i="6"/>
  <c r="E12" i="6"/>
  <c r="F12" i="6"/>
  <c r="G12" i="6"/>
  <c r="H12" i="6"/>
  <c r="I12" i="6"/>
  <c r="J12" i="6"/>
  <c r="K12" i="6"/>
  <c r="C13" i="6"/>
  <c r="D13" i="6"/>
  <c r="C14" i="6"/>
  <c r="D14" i="6"/>
  <c r="E14" i="6"/>
  <c r="F14" i="6"/>
  <c r="G14" i="6"/>
  <c r="H14" i="6"/>
  <c r="I14" i="6"/>
  <c r="J14" i="6"/>
  <c r="K14" i="6"/>
  <c r="C15" i="6"/>
  <c r="D15" i="6"/>
  <c r="E15" i="6"/>
  <c r="F15" i="6"/>
  <c r="G15" i="6"/>
  <c r="H15" i="6"/>
  <c r="I15" i="6"/>
  <c r="J15" i="6"/>
  <c r="K15" i="6"/>
  <c r="L12" i="6"/>
  <c r="L10" i="6"/>
  <c r="L13" i="5"/>
  <c r="J13" i="5"/>
  <c r="L12" i="5"/>
  <c r="J12" i="5"/>
  <c r="L10" i="5"/>
  <c r="J10" i="5"/>
  <c r="L8" i="5"/>
  <c r="J8" i="5"/>
  <c r="C17" i="3"/>
  <c r="C16" i="3"/>
  <c r="C15" i="3"/>
  <c r="C14" i="3"/>
  <c r="C12" i="3"/>
  <c r="C13" i="3"/>
  <c r="B7" i="2"/>
  <c r="K15" i="2"/>
  <c r="B15" i="2"/>
  <c r="K7" i="2"/>
  <c r="M17" i="1"/>
  <c r="N17" i="1"/>
  <c r="O17" i="1"/>
  <c r="J15" i="2"/>
  <c r="I15" i="2"/>
  <c r="H15" i="2"/>
  <c r="G15" i="2"/>
  <c r="F15" i="2"/>
  <c r="E15" i="2"/>
  <c r="D15" i="2"/>
  <c r="C15" i="2"/>
  <c r="H7" i="2" l="1"/>
  <c r="G7" i="2"/>
  <c r="F7" i="2"/>
  <c r="E7" i="2"/>
  <c r="D7" i="2"/>
  <c r="C7" i="2"/>
  <c r="I7" i="2"/>
  <c r="J7" i="2"/>
  <c r="L16" i="5" l="1"/>
  <c r="L15" i="5"/>
  <c r="L14" i="5"/>
  <c r="L11" i="5"/>
  <c r="L9" i="5"/>
  <c r="L7" i="5"/>
  <c r="L6" i="5"/>
  <c r="L5" i="5"/>
  <c r="L4" i="5"/>
  <c r="L3" i="5"/>
  <c r="L2" i="5"/>
  <c r="K16" i="5"/>
  <c r="B14" i="2"/>
  <c r="N3" i="4" l="1"/>
  <c r="N12" i="4" l="1"/>
  <c r="N11" i="4"/>
  <c r="N4" i="4" l="1"/>
  <c r="L13" i="4"/>
  <c r="K13" i="4"/>
  <c r="N10" i="4"/>
  <c r="N9" i="4"/>
  <c r="N8" i="4"/>
  <c r="N7" i="4"/>
  <c r="N6" i="4"/>
  <c r="N5" i="4"/>
  <c r="M13" i="4" l="1"/>
  <c r="N13" i="4" s="1"/>
  <c r="L8" i="3"/>
  <c r="L4" i="3"/>
  <c r="L14" i="3" s="1"/>
  <c r="L3" i="3"/>
  <c r="K14" i="2"/>
  <c r="L5" i="3" s="1"/>
  <c r="L15" i="3" s="1"/>
  <c r="J14" i="2"/>
  <c r="I14" i="2"/>
  <c r="H14" i="2"/>
  <c r="G14" i="2"/>
  <c r="F14" i="2"/>
  <c r="E14" i="2"/>
  <c r="D14" i="2"/>
  <c r="C14" i="2"/>
  <c r="K13" i="2"/>
  <c r="J13" i="2"/>
  <c r="I13" i="2"/>
  <c r="H13" i="2"/>
  <c r="G13" i="2"/>
  <c r="F13" i="2"/>
  <c r="E13" i="2"/>
  <c r="D13" i="2"/>
  <c r="C13" i="2"/>
  <c r="B13" i="2"/>
  <c r="L11" i="3"/>
  <c r="L6" i="3" l="1"/>
  <c r="L16" i="3" s="1"/>
  <c r="L6" i="6"/>
  <c r="L14" i="6"/>
  <c r="L15" i="6"/>
  <c r="L5" i="6"/>
  <c r="L13" i="3"/>
  <c r="L12" i="3"/>
  <c r="L17" i="1"/>
  <c r="L7" i="3" l="1"/>
  <c r="L17" i="3" s="1"/>
  <c r="L9" i="6"/>
  <c r="L4" i="6"/>
  <c r="L11" i="6"/>
  <c r="L7" i="6"/>
  <c r="L3" i="6"/>
  <c r="J16" i="5"/>
  <c r="J15" i="5"/>
  <c r="J14" i="5"/>
  <c r="J11" i="5"/>
  <c r="J9" i="5"/>
  <c r="J7" i="5"/>
  <c r="J6" i="5"/>
  <c r="J5" i="5"/>
  <c r="J4" i="5"/>
  <c r="J3" i="5"/>
  <c r="J2" i="5"/>
  <c r="J12" i="4"/>
  <c r="J11" i="4"/>
  <c r="J10" i="4"/>
  <c r="J9" i="4"/>
  <c r="J8" i="4"/>
  <c r="J7" i="4"/>
  <c r="J6" i="4"/>
  <c r="J5" i="4"/>
  <c r="J4" i="4"/>
  <c r="J3" i="4"/>
  <c r="F13" i="4"/>
  <c r="F12" i="4"/>
  <c r="F11" i="4"/>
  <c r="F10" i="4"/>
  <c r="F9" i="4"/>
  <c r="F8" i="4"/>
  <c r="F7" i="4"/>
  <c r="F6" i="4"/>
  <c r="F5" i="4"/>
  <c r="F4" i="4"/>
  <c r="F3" i="4"/>
  <c r="I13" i="4"/>
  <c r="H13" i="4"/>
  <c r="G13" i="4"/>
  <c r="J13" i="4" s="1"/>
  <c r="L16" i="6" l="1"/>
  <c r="K8" i="3"/>
  <c r="J8" i="3"/>
  <c r="I8" i="3"/>
  <c r="H8" i="3"/>
  <c r="G8" i="3"/>
  <c r="F8" i="3"/>
  <c r="E8" i="3"/>
  <c r="D8" i="3"/>
  <c r="C8" i="3"/>
  <c r="K4" i="3"/>
  <c r="K14" i="3" s="1"/>
  <c r="J4" i="3"/>
  <c r="I4" i="3"/>
  <c r="H4" i="3"/>
  <c r="G4" i="3"/>
  <c r="F4" i="3"/>
  <c r="E4" i="3"/>
  <c r="D4" i="3"/>
  <c r="C4" i="3"/>
  <c r="K3" i="3"/>
  <c r="J3" i="3"/>
  <c r="I3" i="3"/>
  <c r="H3" i="3"/>
  <c r="G3" i="3"/>
  <c r="F3" i="3"/>
  <c r="E3" i="3"/>
  <c r="D3" i="3"/>
  <c r="C3" i="3"/>
  <c r="K13" i="3" l="1"/>
  <c r="J13" i="3"/>
  <c r="E5" i="3" l="1"/>
  <c r="I5" i="3"/>
  <c r="F5" i="3"/>
  <c r="J5" i="3"/>
  <c r="C5" i="3"/>
  <c r="G5" i="3"/>
  <c r="K6" i="3"/>
  <c r="K5" i="3"/>
  <c r="K15" i="3" s="1"/>
  <c r="D5" i="3"/>
  <c r="H5" i="3"/>
  <c r="K11" i="3"/>
  <c r="K16" i="3" s="1"/>
  <c r="J11" i="3"/>
  <c r="J6" i="3"/>
  <c r="C16" i="5"/>
  <c r="D16" i="5"/>
  <c r="J7" i="3" l="1"/>
  <c r="K7" i="3"/>
  <c r="K12" i="3"/>
  <c r="G17" i="1"/>
  <c r="K17" i="3" l="1"/>
  <c r="D15" i="3"/>
  <c r="D14" i="3"/>
  <c r="D13" i="3"/>
  <c r="D6" i="3"/>
  <c r="D7" i="3" s="1"/>
  <c r="D11" i="3"/>
  <c r="K16" i="6" l="1"/>
  <c r="D16" i="3"/>
  <c r="D12" i="3"/>
  <c r="D17" i="3" s="1"/>
  <c r="D16" i="6" l="1"/>
  <c r="J15" i="3"/>
  <c r="J14" i="3"/>
  <c r="J12" i="3"/>
  <c r="J16" i="3" l="1"/>
  <c r="K17" i="1"/>
  <c r="J17" i="1"/>
  <c r="I17" i="1"/>
  <c r="H17" i="1"/>
  <c r="F17" i="1"/>
  <c r="J17" i="3" l="1"/>
  <c r="J16" i="6" l="1"/>
  <c r="I15" i="3"/>
  <c r="H15" i="3"/>
  <c r="G15" i="3"/>
  <c r="F15" i="3"/>
  <c r="E15" i="3"/>
  <c r="I13" i="3"/>
  <c r="H13" i="3"/>
  <c r="G13" i="3"/>
  <c r="F13" i="3"/>
  <c r="E13" i="3"/>
  <c r="I11" i="3" l="1"/>
  <c r="I12" i="3" s="1"/>
  <c r="I6" i="3"/>
  <c r="I7" i="3" s="1"/>
  <c r="H6" i="3"/>
  <c r="G6" i="3"/>
  <c r="F6" i="3"/>
  <c r="E6" i="3"/>
  <c r="C6" i="3"/>
  <c r="C11" i="3"/>
  <c r="H11" i="3"/>
  <c r="H12" i="3" s="1"/>
  <c r="G11" i="3"/>
  <c r="G12" i="3" s="1"/>
  <c r="F11" i="3"/>
  <c r="F12" i="3" s="1"/>
  <c r="E11" i="3"/>
  <c r="E12" i="3" s="1"/>
  <c r="I16" i="3" l="1"/>
  <c r="E16" i="3"/>
  <c r="F16" i="3"/>
  <c r="G16" i="3"/>
  <c r="H16" i="3"/>
  <c r="C7" i="3"/>
  <c r="F7" i="3"/>
  <c r="F17" i="3" s="1"/>
  <c r="F14" i="3"/>
  <c r="G14" i="3"/>
  <c r="G7" i="3"/>
  <c r="G17" i="3" s="1"/>
  <c r="E7" i="3"/>
  <c r="E17" i="3" s="1"/>
  <c r="E14" i="3"/>
  <c r="I17" i="3"/>
  <c r="I14" i="3"/>
  <c r="H14" i="3"/>
  <c r="H7" i="3"/>
  <c r="H17" i="3" s="1"/>
  <c r="I16" i="6" l="1"/>
  <c r="C16" i="6"/>
  <c r="E16" i="6"/>
  <c r="H16" i="6"/>
  <c r="G16" i="6"/>
  <c r="F16" i="6"/>
</calcChain>
</file>

<file path=xl/sharedStrings.xml><?xml version="1.0" encoding="utf-8"?>
<sst xmlns="http://schemas.openxmlformats.org/spreadsheetml/2006/main" count="171" uniqueCount="68">
  <si>
    <t>Sort</t>
  </si>
  <si>
    <t>Source</t>
  </si>
  <si>
    <t>AreaType</t>
  </si>
  <si>
    <t>StName</t>
  </si>
  <si>
    <t>Jurisdiction</t>
  </si>
  <si>
    <t>QCEW</t>
  </si>
  <si>
    <t>County</t>
  </si>
  <si>
    <t>District of Col</t>
  </si>
  <si>
    <t>District Of Columbia</t>
  </si>
  <si>
    <t>Maryland</t>
  </si>
  <si>
    <t>Charles County, Maryland</t>
  </si>
  <si>
    <t>Frederick County, Maryland</t>
  </si>
  <si>
    <t>Montgomery County, Maryland</t>
  </si>
  <si>
    <t>Prince George's County, Maryland</t>
  </si>
  <si>
    <t>Virginia</t>
  </si>
  <si>
    <t>Arlington County, Virginia</t>
  </si>
  <si>
    <t>Fairfax County, Virginia</t>
  </si>
  <si>
    <t>Loudoun County, Virginia</t>
  </si>
  <si>
    <t>Prince William County, Virginia</t>
  </si>
  <si>
    <t>Northern Virginia Adjustment</t>
  </si>
  <si>
    <t>Metropolitan Area or Division</t>
  </si>
  <si>
    <t>47894- Washington-Arlington-Alexandria, D.C.-Va.-Md.-W.Va. Metropolitan Division</t>
  </si>
  <si>
    <t>District of Columbia</t>
  </si>
  <si>
    <t>94781 - Calvert County, Charles County, Prince George’s County</t>
  </si>
  <si>
    <t>Metro Area QCEW-CES Comparison</t>
  </si>
  <si>
    <t>Jurisdiction / Metro Area</t>
  </si>
  <si>
    <t>Montgomery, Frederick</t>
  </si>
  <si>
    <t>Calvert, Charles, Prince George's</t>
  </si>
  <si>
    <t>CES</t>
  </si>
  <si>
    <t>43524 - Silver Spring-Frederick-Rockville, MD Metropolitan Division</t>
  </si>
  <si>
    <t>94781 - Calvert County, Charles County, Prince George's County</t>
  </si>
  <si>
    <t>Northern Virginia</t>
  </si>
  <si>
    <t>Adjustment Factor</t>
  </si>
  <si>
    <t>Jurisdiction of Work</t>
  </si>
  <si>
    <t>Total Workers</t>
  </si>
  <si>
    <t>Self-Employment Factor</t>
  </si>
  <si>
    <t>Arlington County</t>
  </si>
  <si>
    <t>Montgomery County</t>
  </si>
  <si>
    <t>Prince George's County</t>
  </si>
  <si>
    <t>Fairfax County</t>
  </si>
  <si>
    <t>Loudoun County</t>
  </si>
  <si>
    <t>Prince William County</t>
  </si>
  <si>
    <t>Charles County</t>
  </si>
  <si>
    <t>Frederick County</t>
  </si>
  <si>
    <t xml:space="preserve">Self-Employed Not Incorporated &amp; Unpaid Family </t>
  </si>
  <si>
    <t>Region</t>
  </si>
  <si>
    <t>Covered Employment</t>
  </si>
  <si>
    <t>Self-Employed Not Incorporated &amp; Unpaid Family</t>
  </si>
  <si>
    <t>Calvert County, Maryland</t>
  </si>
  <si>
    <t>Note: QCEW downloaded 6/29/2018</t>
  </si>
  <si>
    <t>Note: CES downloaded 6/28/2018</t>
  </si>
  <si>
    <t>COG Region</t>
  </si>
  <si>
    <t>Fairfax County, City of Fairfax, and City of Falls Church</t>
  </si>
  <si>
    <t>City of Fairfax</t>
  </si>
  <si>
    <t>City of Falls Church</t>
  </si>
  <si>
    <t>City of Alexandria</t>
  </si>
  <si>
    <t>COG Northern Virginia</t>
  </si>
  <si>
    <t>Source: Census ACS PUMS data</t>
  </si>
  <si>
    <t>City of Manassas</t>
  </si>
  <si>
    <t>City of Manassas Park</t>
  </si>
  <si>
    <t>City of Manassas, Virginia</t>
  </si>
  <si>
    <t>City of Manassas Park, Virginia</t>
  </si>
  <si>
    <t>City of Falls Church, Virginia</t>
  </si>
  <si>
    <t>City of Fairfax, Virginia</t>
  </si>
  <si>
    <t>City of Alexandria, Virginia</t>
  </si>
  <si>
    <t>47894 - District of Columbia, Calvert, Charles, Prince George's, Arlington, Clarke, Fairfax, Fauquier, Loudoun, Prince William, Spotsylvania, Stafford, Warren, City of Alexandria, City of Fairfax, City of Falls Church, City of Fredericksburg, City of Manassas, City of Manassas Park, Jefferson County, WV</t>
  </si>
  <si>
    <t>COG Northern Virginia: Arlington, Clarke, Fairfax, Fauquier, Loudoun, Prince William, Spotsylvania, Stafford, Warren, City of Alexandria, City of Fairfax, City of Falls Church, City of Fredericksburg, City of Manassas, City of Manassas Park, Jefferson County, WV</t>
  </si>
  <si>
    <t>Prince William County, City of Manassas, and City of Manassas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</si>
</sst>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_(* \(#,##0.00\);_(* &quot;-&quot;??_);_(@_)"/>
    <numFmt numFmtId="164" formatCode="0.0"/>
    <numFmt numFmtId="165" formatCode="_(* #,##0.000_);_(* \(#,##0.000\);_(* &quot;-&quot;??_);_(@_)"/>
    <numFmt numFmtId="166" formatCode="0.000"/>
    <numFmt numFmtId="167" formatCode="#0.0"/>
    <numFmt numFmtId="168" formatCode="#,##0.000"/>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b/>
      <sz val="11"/>
      <name val="Calibri"/>
      <family val="2"/>
      <scheme val="minor"/>
    </font>
    <font>
      <b/>
      <sz val="6"/>
      <name val="Arial"/>
      <family val="2"/>
    </font>
    <font>
      <sz val="11"/>
      <color theme="1"/>
      <name val="Calibri"/>
      <family val="2"/>
    </font>
    <font>
      <b/>
      <sz val="11"/>
      <color rgb="FF000000"/>
      <name val="Calibri"/>
      <family val="2"/>
      <scheme val="minor"/>
    </font>
    <font>
      <b/>
      <sz val="11"/>
      <color theme="1"/>
      <name val="Calibri"/>
      <family val="2"/>
    </font>
    <font>
      <sz val="11"/>
      <color indexed="8"/>
      <name val="Arial"/>
      <family val="2"/>
    </font>
  </fonts>
  <fills count="3">
    <fill>
      <patternFill patternType="none"/>
    </fill>
    <fill>
      <patternFill patternType="gray125"/>
    </fill>
    <fill>
      <patternFill patternType="solid">
        <fgColor rgb="FFFFFF00"/>
        <bgColor indexed="64"/>
      </patternFill>
    </fill>
  </fills>
  <borders count="15">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bottom style="dotted">
        <color auto="1"/>
      </bottom>
      <diagonal/>
    </border>
    <border>
      <left/>
      <right/>
      <top style="dotted">
        <color auto="1"/>
      </top>
      <bottom style="dotted">
        <color auto="1"/>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dotted">
        <color indexed="64"/>
      </bottom>
      <diagonal/>
    </border>
    <border>
      <left/>
      <right/>
      <top style="dotted">
        <color auto="1"/>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cellStyleXfs>
  <cellXfs count="132">
    <xf numFmtId="0" fontId="0" fillId="0" borderId="0" xfId="0"/>
    <xf numFmtId="0" fontId="0" fillId="0" borderId="1" xfId="0" applyBorder="1"/>
    <xf numFmtId="0" fontId="0" fillId="0" borderId="1" xfId="0" applyBorder="1" applyAlignment="1">
      <alignment wrapText="1"/>
    </xf>
    <xf numFmtId="0" fontId="2" fillId="0" borderId="1" xfId="0" applyFont="1" applyBorder="1"/>
    <xf numFmtId="0" fontId="2" fillId="0" borderId="0" xfId="0" applyFont="1"/>
    <xf numFmtId="0" fontId="0" fillId="0" borderId="0" xfId="0" applyAlignment="1">
      <alignment wrapText="1"/>
    </xf>
    <xf numFmtId="0" fontId="0" fillId="0" borderId="2" xfId="0" applyBorder="1"/>
    <xf numFmtId="0" fontId="2" fillId="0" borderId="2" xfId="0" applyFont="1" applyBorder="1"/>
    <xf numFmtId="0" fontId="0" fillId="0" borderId="2" xfId="0" applyBorder="1" applyAlignment="1">
      <alignment wrapText="1"/>
    </xf>
    <xf numFmtId="1" fontId="3" fillId="0" borderId="0" xfId="0" applyNumberFormat="1" applyFont="1" applyBorder="1"/>
    <xf numFmtId="0" fontId="5" fillId="0" borderId="0" xfId="0" applyFont="1" applyFill="1" applyBorder="1" applyAlignment="1">
      <alignment horizontal="left" vertical="center" wrapText="1"/>
    </xf>
    <xf numFmtId="0" fontId="5" fillId="0" borderId="0" xfId="0" applyFont="1" applyFill="1" applyBorder="1" applyAlignment="1">
      <alignment horizontal="left" vertical="top" wrapText="1"/>
    </xf>
    <xf numFmtId="0" fontId="5" fillId="0" borderId="0" xfId="0" applyFont="1" applyFill="1" applyBorder="1" applyAlignment="1">
      <alignment vertical="center" wrapText="1"/>
    </xf>
    <xf numFmtId="165" fontId="0" fillId="0" borderId="0" xfId="1" applyNumberFormat="1" applyFont="1"/>
    <xf numFmtId="165" fontId="0" fillId="0" borderId="2" xfId="1" applyNumberFormat="1" applyFont="1" applyBorder="1"/>
    <xf numFmtId="0" fontId="0" fillId="0" borderId="0" xfId="0" applyFont="1"/>
    <xf numFmtId="1" fontId="0" fillId="0" borderId="0" xfId="0" applyNumberFormat="1" applyFont="1" applyFill="1" applyBorder="1"/>
    <xf numFmtId="0" fontId="0" fillId="0" borderId="0" xfId="0" applyBorder="1"/>
    <xf numFmtId="0" fontId="2" fillId="0" borderId="0" xfId="0" applyFont="1" applyBorder="1"/>
    <xf numFmtId="0" fontId="0" fillId="0" borderId="0" xfId="0" applyBorder="1" applyAlignment="1">
      <alignment wrapText="1"/>
    </xf>
    <xf numFmtId="166" fontId="3" fillId="0" borderId="3" xfId="2" applyNumberFormat="1" applyFont="1" applyFill="1" applyBorder="1"/>
    <xf numFmtId="166" fontId="3" fillId="0" borderId="0" xfId="2" applyNumberFormat="1" applyFont="1" applyFill="1" applyBorder="1"/>
    <xf numFmtId="166" fontId="3" fillId="0" borderId="2" xfId="2" applyNumberFormat="1" applyFont="1" applyFill="1" applyBorder="1"/>
    <xf numFmtId="0" fontId="0" fillId="0" borderId="0" xfId="0" applyAlignment="1"/>
    <xf numFmtId="0" fontId="0" fillId="0" borderId="0" xfId="0" applyBorder="1" applyAlignment="1"/>
    <xf numFmtId="0" fontId="0" fillId="0" borderId="2" xfId="0" applyBorder="1" applyAlignment="1"/>
    <xf numFmtId="0" fontId="2" fillId="0" borderId="0" xfId="0" applyFont="1" applyFill="1" applyBorder="1" applyAlignment="1"/>
    <xf numFmtId="165" fontId="2" fillId="0" borderId="0" xfId="0" applyNumberFormat="1" applyFont="1"/>
    <xf numFmtId="0" fontId="0" fillId="0" borderId="0" xfId="0" applyFill="1" applyBorder="1"/>
    <xf numFmtId="10" fontId="0" fillId="0" borderId="0" xfId="2" applyNumberFormat="1" applyFont="1"/>
    <xf numFmtId="0" fontId="0" fillId="0" borderId="0" xfId="0" applyFill="1"/>
    <xf numFmtId="43" fontId="0" fillId="0" borderId="0" xfId="0" applyNumberFormat="1" applyFont="1"/>
    <xf numFmtId="165" fontId="4" fillId="0" borderId="0" xfId="0" applyNumberFormat="1" applyFont="1"/>
    <xf numFmtId="10" fontId="0" fillId="0" borderId="0" xfId="0" applyNumberFormat="1" applyFont="1"/>
    <xf numFmtId="0" fontId="0" fillId="0" borderId="0" xfId="0"/>
    <xf numFmtId="0" fontId="2" fillId="0" borderId="1" xfId="0" applyFont="1" applyBorder="1"/>
    <xf numFmtId="0" fontId="2" fillId="0" borderId="1" xfId="0" applyFont="1" applyFill="1" applyBorder="1"/>
    <xf numFmtId="0" fontId="2" fillId="2" borderId="1" xfId="0" applyFont="1" applyFill="1" applyBorder="1"/>
    <xf numFmtId="0" fontId="0" fillId="0" borderId="2" xfId="0" applyFill="1" applyBorder="1"/>
    <xf numFmtId="0" fontId="4" fillId="0" borderId="1" xfId="0" applyFont="1" applyBorder="1" applyAlignment="1">
      <alignment horizontal="right"/>
    </xf>
    <xf numFmtId="0" fontId="0" fillId="0" borderId="3" xfId="0" applyBorder="1"/>
    <xf numFmtId="0" fontId="0" fillId="0" borderId="13" xfId="0" applyFont="1" applyFill="1" applyBorder="1"/>
    <xf numFmtId="166" fontId="0" fillId="0" borderId="0" xfId="0" applyNumberFormat="1"/>
    <xf numFmtId="0" fontId="3" fillId="0" borderId="2" xfId="0" applyFont="1" applyFill="1" applyBorder="1" applyAlignment="1">
      <alignment horizontal="right" vertical="top" wrapText="1"/>
    </xf>
    <xf numFmtId="164" fontId="0" fillId="0" borderId="13" xfId="0" applyNumberFormat="1" applyFont="1" applyBorder="1"/>
    <xf numFmtId="164" fontId="3" fillId="0" borderId="0" xfId="0" applyNumberFormat="1" applyFont="1" applyBorder="1"/>
    <xf numFmtId="164" fontId="0" fillId="0" borderId="0" xfId="0" applyNumberFormat="1" applyFont="1" applyFill="1" applyBorder="1"/>
    <xf numFmtId="0" fontId="0" fillId="0" borderId="0" xfId="0" applyFill="1" applyBorder="1" applyAlignment="1">
      <alignment wrapText="1"/>
    </xf>
    <xf numFmtId="0" fontId="0" fillId="0" borderId="5" xfId="0" applyFont="1" applyBorder="1"/>
    <xf numFmtId="164" fontId="0" fillId="0" borderId="5" xfId="0" applyNumberFormat="1" applyFont="1" applyBorder="1"/>
    <xf numFmtId="164" fontId="4" fillId="0" borderId="6" xfId="0" applyNumberFormat="1" applyFont="1" applyBorder="1"/>
    <xf numFmtId="0" fontId="2" fillId="0" borderId="1" xfId="0" applyFont="1" applyBorder="1" applyAlignment="1">
      <alignment horizontal="right"/>
    </xf>
    <xf numFmtId="164" fontId="6" fillId="0" borderId="14" xfId="0" applyNumberFormat="1" applyFont="1" applyBorder="1" applyAlignment="1">
      <alignment vertical="top" wrapText="1"/>
    </xf>
    <xf numFmtId="0" fontId="7" fillId="0" borderId="1" xfId="0" applyFont="1" applyFill="1" applyBorder="1" applyAlignment="1">
      <alignment horizontal="left" vertical="top"/>
    </xf>
    <xf numFmtId="0" fontId="7" fillId="0" borderId="1" xfId="0" applyFont="1" applyFill="1" applyBorder="1" applyAlignment="1">
      <alignment horizontal="right" vertical="top"/>
    </xf>
    <xf numFmtId="0" fontId="0" fillId="2" borderId="0" xfId="0" applyFont="1" applyFill="1"/>
    <xf numFmtId="0" fontId="0" fillId="0" borderId="3" xfId="3" applyFont="1" applyBorder="1" applyAlignment="1">
      <alignment horizontal="right"/>
    </xf>
    <xf numFmtId="0" fontId="0" fillId="0" borderId="0" xfId="3" applyFont="1" applyBorder="1" applyAlignment="1">
      <alignment horizontal="right"/>
    </xf>
    <xf numFmtId="166" fontId="0" fillId="0" borderId="0" xfId="0" applyNumberFormat="1" applyFont="1" applyFill="1" applyBorder="1" applyAlignment="1">
      <alignment horizontal="right" vertical="top"/>
    </xf>
    <xf numFmtId="166" fontId="0" fillId="2" borderId="0" xfId="0" applyNumberFormat="1" applyFont="1" applyFill="1"/>
    <xf numFmtId="0" fontId="0" fillId="0" borderId="0" xfId="0" applyFont="1" applyBorder="1" applyAlignment="1">
      <alignment horizontal="right"/>
    </xf>
    <xf numFmtId="0" fontId="0" fillId="0" borderId="0" xfId="0" applyFont="1" applyBorder="1"/>
    <xf numFmtId="0" fontId="0" fillId="0" borderId="0" xfId="3" applyFont="1" applyFill="1" applyBorder="1" applyAlignment="1">
      <alignment horizontal="right"/>
    </xf>
    <xf numFmtId="0" fontId="0" fillId="0" borderId="2" xfId="0" applyFont="1" applyBorder="1"/>
    <xf numFmtId="0" fontId="0" fillId="2" borderId="2" xfId="0" applyFont="1" applyFill="1" applyBorder="1"/>
    <xf numFmtId="166" fontId="0" fillId="0" borderId="0" xfId="0" applyNumberFormat="1" applyFont="1"/>
    <xf numFmtId="0" fontId="7" fillId="0" borderId="2" xfId="0" applyFont="1" applyFill="1" applyBorder="1" applyAlignment="1">
      <alignment horizontal="left" vertical="top"/>
    </xf>
    <xf numFmtId="0" fontId="6" fillId="0" borderId="0" xfId="0" applyFont="1" applyAlignment="1">
      <alignment vertical="center" wrapText="1"/>
    </xf>
    <xf numFmtId="0" fontId="6" fillId="0" borderId="0" xfId="0" applyFont="1" applyBorder="1" applyAlignment="1">
      <alignment vertical="center" wrapText="1"/>
    </xf>
    <xf numFmtId="0" fontId="0" fillId="0" borderId="1" xfId="0" applyFont="1" applyBorder="1"/>
    <xf numFmtId="0" fontId="6" fillId="0" borderId="1" xfId="0" applyFont="1" applyFill="1" applyBorder="1" applyAlignment="1">
      <alignment vertical="center" wrapText="1"/>
    </xf>
    <xf numFmtId="4" fontId="8" fillId="0" borderId="1" xfId="0" applyNumberFormat="1" applyFont="1" applyBorder="1" applyAlignment="1">
      <alignment vertical="center" wrapText="1"/>
    </xf>
    <xf numFmtId="0" fontId="8" fillId="0" borderId="1" xfId="0" applyFont="1" applyBorder="1" applyAlignment="1">
      <alignment vertical="center" wrapText="1"/>
    </xf>
    <xf numFmtId="2" fontId="0" fillId="0" borderId="12" xfId="0" applyNumberFormat="1" applyFont="1" applyBorder="1"/>
    <xf numFmtId="3" fontId="0" fillId="0" borderId="10" xfId="0" applyNumberFormat="1" applyFont="1" applyBorder="1"/>
    <xf numFmtId="3" fontId="0" fillId="0" borderId="1" xfId="0" applyNumberFormat="1" applyFont="1" applyBorder="1"/>
    <xf numFmtId="2" fontId="0" fillId="0" borderId="1" xfId="0" applyNumberFormat="1" applyFont="1" applyBorder="1"/>
    <xf numFmtId="0" fontId="0" fillId="0" borderId="0" xfId="0" applyFont="1" applyBorder="1" applyAlignment="1">
      <alignment wrapText="1"/>
    </xf>
    <xf numFmtId="1" fontId="0" fillId="0" borderId="0" xfId="0" applyNumberFormat="1" applyFont="1"/>
    <xf numFmtId="164" fontId="0" fillId="0" borderId="0" xfId="0" applyNumberFormat="1" applyFont="1"/>
    <xf numFmtId="0" fontId="3" fillId="0" borderId="0" xfId="0" applyFont="1" applyBorder="1" applyAlignment="1">
      <alignment wrapText="1"/>
    </xf>
    <xf numFmtId="0" fontId="3" fillId="0" borderId="0" xfId="0" applyFont="1" applyBorder="1" applyAlignment="1">
      <alignment horizontal="left" vertical="center" wrapText="1"/>
    </xf>
    <xf numFmtId="0" fontId="0" fillId="0" borderId="0" xfId="0" applyFont="1" applyBorder="1" applyAlignment="1">
      <alignment vertical="center" wrapText="1"/>
    </xf>
    <xf numFmtId="0" fontId="0" fillId="0" borderId="2" xfId="0" applyFont="1" applyBorder="1" applyAlignment="1">
      <alignment wrapText="1"/>
    </xf>
    <xf numFmtId="1" fontId="0" fillId="0" borderId="2" xfId="0" applyNumberFormat="1" applyFont="1" applyBorder="1"/>
    <xf numFmtId="164" fontId="0" fillId="0" borderId="2" xfId="0" applyNumberFormat="1" applyFont="1" applyBorder="1"/>
    <xf numFmtId="1" fontId="0" fillId="0" borderId="3" xfId="0" applyNumberFormat="1" applyFont="1" applyBorder="1"/>
    <xf numFmtId="164" fontId="0" fillId="0" borderId="3" xfId="0" applyNumberFormat="1" applyFont="1" applyBorder="1"/>
    <xf numFmtId="0" fontId="0" fillId="0" borderId="0" xfId="0" applyFont="1" applyBorder="1" applyAlignment="1">
      <alignment horizontal="left" wrapText="1"/>
    </xf>
    <xf numFmtId="0" fontId="0" fillId="0" borderId="0" xfId="0" applyFont="1" applyFill="1" applyBorder="1" applyAlignment="1">
      <alignment wrapText="1"/>
    </xf>
    <xf numFmtId="0" fontId="0" fillId="0" borderId="0" xfId="0" applyFont="1" applyFill="1" applyBorder="1" applyAlignment="1">
      <alignment horizontal="left" wrapText="1"/>
    </xf>
    <xf numFmtId="0" fontId="0" fillId="0" borderId="2" xfId="0" applyFont="1" applyFill="1" applyBorder="1" applyAlignment="1">
      <alignment horizontal="left" wrapText="1"/>
    </xf>
    <xf numFmtId="0" fontId="0" fillId="0" borderId="9" xfId="0" applyFont="1" applyBorder="1" applyAlignment="1">
      <alignment wrapText="1"/>
    </xf>
    <xf numFmtId="0" fontId="8" fillId="0" borderId="1" xfId="0" applyFont="1" applyBorder="1" applyAlignment="1">
      <alignment horizontal="right" vertical="center" wrapText="1"/>
    </xf>
    <xf numFmtId="0" fontId="6" fillId="0" borderId="4" xfId="0" applyFont="1" applyBorder="1" applyAlignment="1">
      <alignment vertical="top" wrapText="1"/>
    </xf>
    <xf numFmtId="167" fontId="9" fillId="0" borderId="13" xfId="0" applyNumberFormat="1" applyFont="1" applyFill="1" applyBorder="1" applyAlignment="1">
      <alignment horizontal="right"/>
    </xf>
    <xf numFmtId="0" fontId="0" fillId="0" borderId="13" xfId="0" applyFont="1" applyBorder="1"/>
    <xf numFmtId="0" fontId="6" fillId="0" borderId="5" xfId="0" applyFont="1" applyBorder="1" applyAlignment="1">
      <alignment vertical="top" wrapText="1"/>
    </xf>
    <xf numFmtId="164" fontId="0" fillId="0" borderId="4" xfId="0" applyNumberFormat="1" applyFont="1" applyBorder="1"/>
    <xf numFmtId="167" fontId="9" fillId="0" borderId="4" xfId="0" applyNumberFormat="1" applyFont="1" applyFill="1" applyBorder="1" applyAlignment="1">
      <alignment horizontal="right"/>
    </xf>
    <xf numFmtId="0" fontId="0" fillId="0" borderId="4" xfId="0" applyFont="1" applyBorder="1"/>
    <xf numFmtId="0" fontId="6" fillId="0" borderId="14" xfId="0" applyFont="1" applyBorder="1" applyAlignment="1">
      <alignment vertical="top" wrapText="1"/>
    </xf>
    <xf numFmtId="0" fontId="0" fillId="0" borderId="14" xfId="0" applyFont="1" applyBorder="1"/>
    <xf numFmtId="0" fontId="8" fillId="0" borderId="6" xfId="0" applyFont="1" applyBorder="1" applyAlignment="1">
      <alignment vertical="top" wrapText="1"/>
    </xf>
    <xf numFmtId="164" fontId="8" fillId="0" borderId="6" xfId="0" applyNumberFormat="1" applyFont="1" applyBorder="1" applyAlignment="1">
      <alignment horizontal="right" vertical="top" wrapText="1"/>
    </xf>
    <xf numFmtId="0" fontId="6" fillId="0" borderId="0" xfId="0" applyFont="1" applyFill="1" applyBorder="1" applyAlignment="1">
      <alignment vertical="top"/>
    </xf>
    <xf numFmtId="0" fontId="6" fillId="0" borderId="0" xfId="0" applyFont="1" applyFill="1" applyBorder="1" applyAlignment="1">
      <alignment vertical="top" wrapText="1"/>
    </xf>
    <xf numFmtId="0" fontId="0" fillId="0" borderId="13" xfId="0" applyFont="1" applyBorder="1" applyAlignment="1">
      <alignment vertical="center" wrapText="1"/>
    </xf>
    <xf numFmtId="0" fontId="3" fillId="0" borderId="14" xfId="0" applyFont="1" applyBorder="1" applyAlignment="1">
      <alignment horizontal="left" vertical="center" wrapText="1"/>
    </xf>
    <xf numFmtId="0" fontId="2" fillId="0" borderId="6" xfId="0" applyFont="1" applyBorder="1" applyAlignment="1">
      <alignment vertical="center" wrapText="1"/>
    </xf>
    <xf numFmtId="0" fontId="2" fillId="0" borderId="2" xfId="0" applyFont="1" applyBorder="1" applyAlignment="1">
      <alignment horizontal="left"/>
    </xf>
    <xf numFmtId="0" fontId="0" fillId="0" borderId="0" xfId="0" applyFont="1" applyAlignment="1">
      <alignment horizontal="left"/>
    </xf>
    <xf numFmtId="0" fontId="8" fillId="0" borderId="1" xfId="0" applyFont="1" applyBorder="1" applyAlignment="1">
      <alignment vertical="top" wrapText="1"/>
    </xf>
    <xf numFmtId="0" fontId="2" fillId="0" borderId="1" xfId="0" applyFont="1" applyBorder="1" applyAlignment="1">
      <alignment vertical="top" wrapText="1"/>
    </xf>
    <xf numFmtId="0" fontId="8" fillId="0" borderId="1" xfId="0" applyFont="1" applyBorder="1" applyAlignment="1">
      <alignment horizontal="left" vertical="top" wrapText="1"/>
    </xf>
    <xf numFmtId="0" fontId="2" fillId="0" borderId="10" xfId="0" applyFont="1" applyBorder="1" applyAlignment="1">
      <alignment horizontal="left" vertical="top" wrapText="1"/>
    </xf>
    <xf numFmtId="0" fontId="2" fillId="0" borderId="1" xfId="0" applyFont="1" applyBorder="1" applyAlignment="1">
      <alignment horizontal="left" vertical="top" wrapText="1"/>
    </xf>
    <xf numFmtId="0" fontId="8" fillId="0" borderId="1" xfId="0" applyFont="1" applyBorder="1" applyAlignment="1">
      <alignment horizontal="right" vertical="top" wrapText="1"/>
    </xf>
    <xf numFmtId="0" fontId="2" fillId="0" borderId="1" xfId="0" applyFont="1" applyBorder="1" applyAlignment="1">
      <alignment horizontal="right" vertical="top" wrapText="1"/>
    </xf>
    <xf numFmtId="0" fontId="6" fillId="0" borderId="0" xfId="0" applyFont="1" applyFill="1" applyBorder="1" applyAlignment="1">
      <alignment vertical="center"/>
    </xf>
    <xf numFmtId="0" fontId="6" fillId="0" borderId="0" xfId="0" applyFont="1" applyAlignment="1">
      <alignment horizontal="right" wrapText="1"/>
    </xf>
    <xf numFmtId="2" fontId="0" fillId="0" borderId="0" xfId="0" applyNumberFormat="1" applyFont="1" applyAlignment="1">
      <alignment horizontal="right"/>
    </xf>
    <xf numFmtId="168" fontId="0" fillId="0" borderId="8" xfId="0" applyNumberFormat="1" applyFont="1" applyBorder="1" applyAlignment="1">
      <alignment horizontal="right"/>
    </xf>
    <xf numFmtId="168" fontId="0" fillId="0" borderId="0" xfId="0" applyNumberFormat="1" applyFont="1" applyAlignment="1">
      <alignment horizontal="right"/>
    </xf>
    <xf numFmtId="168" fontId="0" fillId="0" borderId="7" xfId="0" applyNumberFormat="1" applyFont="1" applyBorder="1" applyAlignment="1">
      <alignment horizontal="right"/>
    </xf>
    <xf numFmtId="0" fontId="6" fillId="0" borderId="0" xfId="0" applyFont="1" applyBorder="1" applyAlignment="1">
      <alignment horizontal="right" wrapText="1"/>
    </xf>
    <xf numFmtId="2" fontId="0" fillId="0" borderId="11" xfId="0" applyNumberFormat="1" applyFont="1" applyBorder="1" applyAlignment="1">
      <alignment horizontal="right"/>
    </xf>
    <xf numFmtId="0" fontId="2" fillId="0" borderId="0" xfId="0" applyFont="1" applyAlignment="1">
      <alignment horizontal="left"/>
    </xf>
    <xf numFmtId="0" fontId="2" fillId="0" borderId="2" xfId="0" applyFont="1" applyBorder="1" applyAlignment="1">
      <alignment horizontal="center"/>
    </xf>
    <xf numFmtId="165" fontId="2" fillId="0" borderId="0" xfId="1" applyNumberFormat="1" applyFont="1"/>
    <xf numFmtId="165" fontId="2" fillId="0" borderId="2" xfId="1" applyNumberFormat="1" applyFont="1" applyBorder="1"/>
    <xf numFmtId="165" fontId="2" fillId="0" borderId="0" xfId="1" applyNumberFormat="1" applyFont="1" applyFill="1"/>
  </cellXfs>
  <cellStyles count="4">
    <cellStyle name="Comma" xfId="1" builtinId="3"/>
    <cellStyle name="Normal" xfId="0" builtinId="0"/>
    <cellStyle name="Normal 3" xfId="3" xr:uid="{C43DEC47-16C6-4797-9E83-10749ECD5E3E}"/>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28575</xdr:colOff>
      <xdr:row>17</xdr:row>
      <xdr:rowOff>28575</xdr:rowOff>
    </xdr:from>
    <xdr:to>
      <xdr:col>8</xdr:col>
      <xdr:colOff>228600</xdr:colOff>
      <xdr:row>22</xdr:row>
      <xdr:rowOff>95250</xdr:rowOff>
    </xdr:to>
    <xdr:sp macro="" textlink="">
      <xdr:nvSpPr>
        <xdr:cNvPr id="2" name="TextBox 1">
          <a:extLst>
            <a:ext uri="{FF2B5EF4-FFF2-40B4-BE49-F238E27FC236}">
              <a16:creationId xmlns:a16="http://schemas.microsoft.com/office/drawing/2014/main" id="{24A4AF55-1817-4A4F-90D2-9F3FEBAF1C72}"/>
            </a:ext>
          </a:extLst>
        </xdr:cNvPr>
        <xdr:cNvSpPr txBox="1"/>
      </xdr:nvSpPr>
      <xdr:spPr>
        <a:xfrm>
          <a:off x="1247775" y="2505075"/>
          <a:ext cx="3838575" cy="101917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a:solidFill>
                <a:srgbClr val="FF0000"/>
              </a:solidFill>
            </a:rPr>
            <a:t>6/21/2017 - A Base</a:t>
          </a:r>
          <a:r>
            <a:rPr lang="en-US" sz="1600" baseline="0">
              <a:solidFill>
                <a:srgbClr val="FF0000"/>
              </a:solidFill>
            </a:rPr>
            <a:t> Structure Report was not released for September 2015.  2016 estimates were pushed forward to 2017.</a:t>
          </a:r>
          <a:endParaRPr lang="en-US" sz="1600">
            <a:solidFill>
              <a:srgbClr val="FF0000"/>
            </a:solidFil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Q21"/>
  <sheetViews>
    <sheetView workbookViewId="0">
      <selection activeCell="E16" sqref="E16"/>
    </sheetView>
  </sheetViews>
  <sheetFormatPr defaultRowHeight="15" x14ac:dyDescent="0.25"/>
  <cols>
    <col min="1" max="1" width="5.140625" customWidth="1"/>
    <col min="5" max="5" width="32.85546875" customWidth="1"/>
    <col min="7" max="7" width="8.85546875" style="34"/>
  </cols>
  <sheetData>
    <row r="2" spans="1:17" x14ac:dyDescent="0.25">
      <c r="A2" s="1" t="s">
        <v>0</v>
      </c>
      <c r="B2" s="1" t="s">
        <v>1</v>
      </c>
      <c r="C2" s="1" t="s">
        <v>2</v>
      </c>
      <c r="D2" s="1" t="s">
        <v>3</v>
      </c>
      <c r="E2" s="2" t="s">
        <v>4</v>
      </c>
      <c r="F2" s="3">
        <v>2000</v>
      </c>
      <c r="G2" s="35">
        <v>2005</v>
      </c>
      <c r="H2" s="3">
        <v>2010</v>
      </c>
      <c r="I2" s="3">
        <v>2011</v>
      </c>
      <c r="J2" s="3">
        <v>2012</v>
      </c>
      <c r="K2" s="3">
        <v>2013</v>
      </c>
      <c r="L2" s="3">
        <v>2014</v>
      </c>
      <c r="M2" s="36">
        <v>2015</v>
      </c>
      <c r="N2" s="36">
        <v>2016</v>
      </c>
      <c r="O2" s="36">
        <v>2017</v>
      </c>
    </row>
    <row r="3" spans="1:17" x14ac:dyDescent="0.25">
      <c r="A3">
        <v>1</v>
      </c>
      <c r="B3" s="4" t="s">
        <v>5</v>
      </c>
      <c r="C3" t="s">
        <v>6</v>
      </c>
      <c r="D3" t="s">
        <v>7</v>
      </c>
      <c r="E3" s="5" t="s">
        <v>8</v>
      </c>
      <c r="F3">
        <v>636.17899999999997</v>
      </c>
      <c r="G3" s="34">
        <v>667.51199999999994</v>
      </c>
      <c r="H3" s="4">
        <v>693.274</v>
      </c>
      <c r="I3">
        <v>707.35900000000004</v>
      </c>
      <c r="J3">
        <v>714.93</v>
      </c>
      <c r="K3">
        <v>724.27</v>
      </c>
      <c r="L3" s="30">
        <v>729.34900000000005</v>
      </c>
      <c r="M3" s="34">
        <v>743.596</v>
      </c>
      <c r="N3" s="42">
        <v>756.64599999999996</v>
      </c>
      <c r="O3" s="40">
        <v>763.80499999999995</v>
      </c>
      <c r="P3" s="34"/>
    </row>
    <row r="4" spans="1:17" x14ac:dyDescent="0.25">
      <c r="A4">
        <v>2</v>
      </c>
      <c r="B4" s="4" t="s">
        <v>5</v>
      </c>
      <c r="C4" t="s">
        <v>6</v>
      </c>
      <c r="D4" t="s">
        <v>14</v>
      </c>
      <c r="E4" s="5" t="s">
        <v>15</v>
      </c>
      <c r="F4">
        <v>158.24199999999999</v>
      </c>
      <c r="G4" s="34">
        <v>154.08000000000001</v>
      </c>
      <c r="H4" s="4">
        <v>162.679</v>
      </c>
      <c r="I4">
        <v>168.27099999999999</v>
      </c>
      <c r="J4">
        <v>165.77600000000001</v>
      </c>
      <c r="K4">
        <v>165.04400000000001</v>
      </c>
      <c r="L4" s="30">
        <v>164.57599999999999</v>
      </c>
      <c r="M4" s="34">
        <v>170.256</v>
      </c>
      <c r="N4" s="34">
        <v>172.88800000000001</v>
      </c>
      <c r="O4" s="17">
        <v>176.703</v>
      </c>
      <c r="P4" s="34"/>
      <c r="Q4" s="34"/>
    </row>
    <row r="5" spans="1:17" x14ac:dyDescent="0.25">
      <c r="A5">
        <v>3</v>
      </c>
      <c r="B5" s="4" t="s">
        <v>5</v>
      </c>
      <c r="C5" t="s">
        <v>6</v>
      </c>
      <c r="D5" t="s">
        <v>14</v>
      </c>
      <c r="E5" s="5" t="s">
        <v>64</v>
      </c>
      <c r="F5">
        <v>91.891999999999996</v>
      </c>
      <c r="G5" s="34">
        <v>93.602000000000004</v>
      </c>
      <c r="H5" s="4">
        <v>95.947999999999993</v>
      </c>
      <c r="I5">
        <v>94.567999999999998</v>
      </c>
      <c r="J5">
        <v>95.584000000000003</v>
      </c>
      <c r="K5">
        <v>95.203000000000003</v>
      </c>
      <c r="L5" s="30">
        <v>94.945999999999998</v>
      </c>
      <c r="M5" s="34">
        <v>96.328000000000003</v>
      </c>
      <c r="N5" s="34">
        <v>94.885000000000005</v>
      </c>
      <c r="O5" s="17">
        <v>93.781000000000006</v>
      </c>
      <c r="P5" s="34"/>
      <c r="Q5" s="34"/>
    </row>
    <row r="6" spans="1:17" x14ac:dyDescent="0.25">
      <c r="A6">
        <v>4</v>
      </c>
      <c r="B6" s="4" t="s">
        <v>5</v>
      </c>
      <c r="C6" t="s">
        <v>6</v>
      </c>
      <c r="D6" t="s">
        <v>9</v>
      </c>
      <c r="E6" s="5" t="s">
        <v>12</v>
      </c>
      <c r="F6">
        <v>447.20800000000003</v>
      </c>
      <c r="G6" s="34">
        <v>458.80900000000003</v>
      </c>
      <c r="H6" s="4">
        <v>441.887</v>
      </c>
      <c r="I6">
        <v>447.238</v>
      </c>
      <c r="J6">
        <v>450.49599999999998</v>
      </c>
      <c r="K6">
        <v>451.86900000000003</v>
      </c>
      <c r="L6" s="30">
        <v>455.82</v>
      </c>
      <c r="M6" s="34">
        <v>459.66699999999997</v>
      </c>
      <c r="N6" s="34">
        <v>463.96699999999998</v>
      </c>
      <c r="O6" s="17">
        <v>469.35399999999998</v>
      </c>
      <c r="P6" s="34"/>
      <c r="Q6" s="34"/>
    </row>
    <row r="7" spans="1:17" x14ac:dyDescent="0.25">
      <c r="A7">
        <v>5</v>
      </c>
      <c r="B7" s="4" t="s">
        <v>5</v>
      </c>
      <c r="C7" t="s">
        <v>6</v>
      </c>
      <c r="D7" t="s">
        <v>9</v>
      </c>
      <c r="E7" s="5" t="s">
        <v>13</v>
      </c>
      <c r="F7">
        <v>303.25200000000001</v>
      </c>
      <c r="G7" s="34">
        <v>312.81900000000002</v>
      </c>
      <c r="H7" s="4">
        <v>299.09300000000002</v>
      </c>
      <c r="I7">
        <v>298.67599999999999</v>
      </c>
      <c r="J7">
        <v>299.51600000000002</v>
      </c>
      <c r="K7">
        <v>299.71300000000002</v>
      </c>
      <c r="L7" s="30">
        <v>303.01499999999999</v>
      </c>
      <c r="M7" s="34">
        <v>306.137</v>
      </c>
      <c r="N7" s="34">
        <v>312.03300000000002</v>
      </c>
      <c r="O7" s="17">
        <v>319.529</v>
      </c>
      <c r="P7" s="34"/>
      <c r="Q7" s="34"/>
    </row>
    <row r="8" spans="1:17" x14ac:dyDescent="0.25">
      <c r="A8">
        <v>6</v>
      </c>
      <c r="B8" s="4" t="s">
        <v>5</v>
      </c>
      <c r="C8" t="s">
        <v>6</v>
      </c>
      <c r="D8" t="s">
        <v>14</v>
      </c>
      <c r="E8" s="5" t="s">
        <v>16</v>
      </c>
      <c r="F8">
        <v>537.74599999999998</v>
      </c>
      <c r="G8" s="34">
        <v>565.72</v>
      </c>
      <c r="H8" s="4">
        <v>573.55100000000004</v>
      </c>
      <c r="I8">
        <v>581.12</v>
      </c>
      <c r="J8">
        <v>590.49</v>
      </c>
      <c r="K8">
        <v>586.81799999999998</v>
      </c>
      <c r="L8" s="30">
        <v>579.53899999999999</v>
      </c>
      <c r="M8" s="34">
        <v>586.87</v>
      </c>
      <c r="N8" s="34">
        <v>595.31299999999999</v>
      </c>
      <c r="O8" s="17">
        <v>601.56299999999999</v>
      </c>
      <c r="P8" s="34"/>
      <c r="Q8" s="34"/>
    </row>
    <row r="9" spans="1:17" x14ac:dyDescent="0.25">
      <c r="A9">
        <v>7</v>
      </c>
      <c r="B9" s="4" t="s">
        <v>5</v>
      </c>
      <c r="C9" t="s">
        <v>6</v>
      </c>
      <c r="D9" t="s">
        <v>14</v>
      </c>
      <c r="E9" s="5" t="s">
        <v>63</v>
      </c>
      <c r="F9">
        <v>16.795000000000002</v>
      </c>
      <c r="G9" s="34">
        <v>23.673999999999999</v>
      </c>
      <c r="H9" s="4">
        <v>19.876999999999999</v>
      </c>
      <c r="I9">
        <v>19.509</v>
      </c>
      <c r="J9">
        <v>19.731000000000002</v>
      </c>
      <c r="K9">
        <v>19.489999999999998</v>
      </c>
      <c r="L9" s="30">
        <v>19.664000000000001</v>
      </c>
      <c r="M9" s="34">
        <v>19.567</v>
      </c>
      <c r="N9" s="34">
        <v>19.227</v>
      </c>
      <c r="O9" s="17">
        <v>19.184000000000001</v>
      </c>
      <c r="P9" s="34"/>
      <c r="Q9" s="34"/>
    </row>
    <row r="10" spans="1:17" x14ac:dyDescent="0.25">
      <c r="A10">
        <v>8</v>
      </c>
      <c r="B10" s="4" t="s">
        <v>5</v>
      </c>
      <c r="C10" t="s">
        <v>6</v>
      </c>
      <c r="D10" t="s">
        <v>14</v>
      </c>
      <c r="E10" s="5" t="s">
        <v>62</v>
      </c>
      <c r="F10">
        <v>14.516999999999999</v>
      </c>
      <c r="G10" s="34">
        <v>14.612</v>
      </c>
      <c r="H10" s="4">
        <v>12.395</v>
      </c>
      <c r="I10">
        <v>11.712999999999999</v>
      </c>
      <c r="J10">
        <v>11.2</v>
      </c>
      <c r="K10">
        <v>10.125</v>
      </c>
      <c r="L10" s="30">
        <v>11.032</v>
      </c>
      <c r="M10" s="34">
        <v>11.545</v>
      </c>
      <c r="N10" s="34">
        <v>11.701000000000001</v>
      </c>
      <c r="O10" s="17">
        <v>12.086</v>
      </c>
      <c r="P10" s="34"/>
      <c r="Q10" s="34"/>
    </row>
    <row r="11" spans="1:17" x14ac:dyDescent="0.25">
      <c r="A11">
        <v>9</v>
      </c>
      <c r="B11" s="4" t="s">
        <v>5</v>
      </c>
      <c r="C11" t="s">
        <v>6</v>
      </c>
      <c r="D11" t="s">
        <v>14</v>
      </c>
      <c r="E11" s="5" t="s">
        <v>17</v>
      </c>
      <c r="F11">
        <v>87.369</v>
      </c>
      <c r="G11" s="34">
        <v>120.791</v>
      </c>
      <c r="H11" s="4">
        <v>132.34</v>
      </c>
      <c r="I11">
        <v>137.434</v>
      </c>
      <c r="J11">
        <v>141.249</v>
      </c>
      <c r="K11">
        <v>146.358</v>
      </c>
      <c r="L11" s="30">
        <v>148.59299999999999</v>
      </c>
      <c r="M11" s="34">
        <v>154.56</v>
      </c>
      <c r="N11" s="34">
        <v>159.75299999999999</v>
      </c>
      <c r="O11" s="17">
        <v>164.43899999999999</v>
      </c>
      <c r="P11" s="34"/>
      <c r="Q11" s="34"/>
    </row>
    <row r="12" spans="1:17" x14ac:dyDescent="0.25">
      <c r="A12">
        <v>10</v>
      </c>
      <c r="B12" s="4" t="s">
        <v>5</v>
      </c>
      <c r="C12" t="s">
        <v>6</v>
      </c>
      <c r="D12" t="s">
        <v>14</v>
      </c>
      <c r="E12" s="5" t="s">
        <v>18</v>
      </c>
      <c r="F12">
        <v>77.933999999999997</v>
      </c>
      <c r="G12" s="34">
        <v>100.83199999999999</v>
      </c>
      <c r="H12" s="4">
        <v>103.877</v>
      </c>
      <c r="I12">
        <v>108.137</v>
      </c>
      <c r="J12">
        <v>112.95399999999999</v>
      </c>
      <c r="K12">
        <v>116.645</v>
      </c>
      <c r="L12" s="30">
        <v>119.46299999999999</v>
      </c>
      <c r="M12" s="34">
        <v>122.607</v>
      </c>
      <c r="N12" s="34">
        <v>126.283</v>
      </c>
      <c r="O12" s="17">
        <v>127.877</v>
      </c>
      <c r="P12" s="34"/>
      <c r="Q12" s="34"/>
    </row>
    <row r="13" spans="1:17" x14ac:dyDescent="0.25">
      <c r="A13">
        <v>11</v>
      </c>
      <c r="B13" s="4" t="s">
        <v>5</v>
      </c>
      <c r="C13" t="s">
        <v>6</v>
      </c>
      <c r="D13" t="s">
        <v>14</v>
      </c>
      <c r="E13" s="5" t="s">
        <v>60</v>
      </c>
      <c r="F13">
        <v>19.87</v>
      </c>
      <c r="G13" s="34">
        <v>24.53</v>
      </c>
      <c r="H13" s="4">
        <v>23.742999999999999</v>
      </c>
      <c r="I13">
        <v>24.218</v>
      </c>
      <c r="J13">
        <v>24.247</v>
      </c>
      <c r="K13">
        <v>22.966000000000001</v>
      </c>
      <c r="L13" s="30">
        <v>22.992000000000001</v>
      </c>
      <c r="M13" s="34">
        <v>22.771000000000001</v>
      </c>
      <c r="N13" s="34">
        <v>22.620999999999999</v>
      </c>
      <c r="O13" s="17">
        <v>22.332999999999998</v>
      </c>
      <c r="P13" s="34"/>
      <c r="Q13" s="34"/>
    </row>
    <row r="14" spans="1:17" s="17" customFormat="1" x14ac:dyDescent="0.25">
      <c r="A14" s="17">
        <v>12</v>
      </c>
      <c r="B14" s="18" t="s">
        <v>5</v>
      </c>
      <c r="C14" s="17" t="s">
        <v>6</v>
      </c>
      <c r="D14" s="17" t="s">
        <v>14</v>
      </c>
      <c r="E14" s="19" t="s">
        <v>61</v>
      </c>
      <c r="F14" s="17">
        <v>3.9119999999999999</v>
      </c>
      <c r="G14" s="34">
        <v>3.8359999999999999</v>
      </c>
      <c r="H14" s="18">
        <v>2.8239999999999998</v>
      </c>
      <c r="I14" s="17">
        <v>2.9020000000000001</v>
      </c>
      <c r="J14" s="17">
        <v>2.7330000000000001</v>
      </c>
      <c r="K14" s="17">
        <v>2.7429999999999999</v>
      </c>
      <c r="L14" s="28">
        <v>2.8479999999999999</v>
      </c>
      <c r="M14" s="34">
        <v>2.984</v>
      </c>
      <c r="N14" s="34">
        <v>3.282</v>
      </c>
      <c r="O14" s="17">
        <v>3.4990000000000001</v>
      </c>
      <c r="P14" s="34"/>
      <c r="Q14" s="34"/>
    </row>
    <row r="15" spans="1:17" x14ac:dyDescent="0.25">
      <c r="A15">
        <v>13</v>
      </c>
      <c r="B15" s="4" t="s">
        <v>5</v>
      </c>
      <c r="C15" t="s">
        <v>6</v>
      </c>
      <c r="D15" t="s">
        <v>9</v>
      </c>
      <c r="E15" s="5" t="s">
        <v>10</v>
      </c>
      <c r="F15">
        <v>36.098999999999997</v>
      </c>
      <c r="G15" s="34">
        <v>40.729999999999997</v>
      </c>
      <c r="H15" s="4">
        <v>40.344000000000001</v>
      </c>
      <c r="I15">
        <v>40.408999999999999</v>
      </c>
      <c r="J15">
        <v>40.546999999999997</v>
      </c>
      <c r="K15">
        <v>40.743000000000002</v>
      </c>
      <c r="L15" s="30">
        <v>41.225000000000001</v>
      </c>
      <c r="M15" s="34">
        <v>42.119</v>
      </c>
      <c r="N15" s="34">
        <v>42.92</v>
      </c>
      <c r="O15" s="17">
        <v>41.646000000000001</v>
      </c>
      <c r="P15" s="34"/>
    </row>
    <row r="16" spans="1:17" x14ac:dyDescent="0.25">
      <c r="A16" s="6">
        <v>14</v>
      </c>
      <c r="B16" s="7" t="s">
        <v>5</v>
      </c>
      <c r="C16" s="6" t="s">
        <v>6</v>
      </c>
      <c r="D16" s="6" t="s">
        <v>9</v>
      </c>
      <c r="E16" s="8" t="s">
        <v>11</v>
      </c>
      <c r="F16" s="6">
        <v>77.069000000000003</v>
      </c>
      <c r="G16" s="6">
        <v>91.126999999999995</v>
      </c>
      <c r="H16" s="7">
        <v>91.668999999999997</v>
      </c>
      <c r="I16" s="6">
        <v>90.503</v>
      </c>
      <c r="J16" s="6">
        <v>92.58</v>
      </c>
      <c r="K16" s="6">
        <v>94.789000000000001</v>
      </c>
      <c r="L16" s="38">
        <v>95.257000000000005</v>
      </c>
      <c r="M16" s="6">
        <v>98.19</v>
      </c>
      <c r="N16" s="6">
        <v>99.418000000000006</v>
      </c>
      <c r="O16" s="6">
        <v>100.655</v>
      </c>
      <c r="P16" s="34"/>
    </row>
    <row r="17" spans="5:15" x14ac:dyDescent="0.25">
      <c r="E17" s="47" t="s">
        <v>51</v>
      </c>
      <c r="F17">
        <f t="shared" ref="F17:K17" si="0">SUM(F3:F16)</f>
        <v>2508.0839999999998</v>
      </c>
      <c r="G17" s="34">
        <f t="shared" si="0"/>
        <v>2672.674</v>
      </c>
      <c r="H17">
        <f t="shared" si="0"/>
        <v>2693.5010000000002</v>
      </c>
      <c r="I17">
        <f t="shared" si="0"/>
        <v>2732.0570000000007</v>
      </c>
      <c r="J17">
        <f t="shared" si="0"/>
        <v>2762.0330000000004</v>
      </c>
      <c r="K17">
        <f t="shared" si="0"/>
        <v>2776.7759999999998</v>
      </c>
      <c r="L17" s="34">
        <f>SUM(L3:L16)</f>
        <v>2788.3190000000004</v>
      </c>
      <c r="M17" s="34">
        <f>SUM(M3:M16)</f>
        <v>2837.1970000000001</v>
      </c>
      <c r="N17" s="42">
        <f>SUM(N3:N16)</f>
        <v>2880.9370000000004</v>
      </c>
      <c r="O17" s="34">
        <f>SUM(O3:O16)</f>
        <v>2916.4540000000002</v>
      </c>
    </row>
    <row r="20" spans="5:15" x14ac:dyDescent="0.25">
      <c r="E20" s="34" t="s">
        <v>48</v>
      </c>
      <c r="F20" s="34">
        <v>16.882000000000001</v>
      </c>
      <c r="G20" s="34">
        <v>20.782</v>
      </c>
      <c r="H20" s="34">
        <v>21.065999999999999</v>
      </c>
      <c r="I20" s="34">
        <v>21.218</v>
      </c>
      <c r="J20" s="34">
        <v>21.446999999999999</v>
      </c>
      <c r="K20" s="34">
        <v>21.545000000000002</v>
      </c>
      <c r="L20" s="34">
        <v>21.731999999999999</v>
      </c>
      <c r="M20" s="34">
        <v>22.638999999999999</v>
      </c>
      <c r="N20" s="34">
        <v>24.141999999999999</v>
      </c>
      <c r="O20" s="34">
        <v>24.257999999999999</v>
      </c>
    </row>
    <row r="21" spans="5:15" x14ac:dyDescent="0.25">
      <c r="E21" s="5"/>
    </row>
  </sheetData>
  <sortState ref="A3:K16">
    <sortCondition ref="A3:A16"/>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8"/>
  <sheetViews>
    <sheetView topLeftCell="A5" workbookViewId="0">
      <selection activeCell="A15" sqref="A15"/>
    </sheetView>
  </sheetViews>
  <sheetFormatPr defaultRowHeight="15" x14ac:dyDescent="0.25"/>
  <cols>
    <col min="1" max="1" width="32.28515625" style="15" customWidth="1"/>
    <col min="2" max="3" width="8.140625" style="15" customWidth="1"/>
    <col min="4" max="16384" width="9.140625" style="15"/>
  </cols>
  <sheetData>
    <row r="1" spans="1:11" x14ac:dyDescent="0.25">
      <c r="A1" s="15" t="s">
        <v>19</v>
      </c>
    </row>
    <row r="2" spans="1:11" x14ac:dyDescent="0.25">
      <c r="A2" s="15" t="s">
        <v>28</v>
      </c>
    </row>
    <row r="3" spans="1:11" x14ac:dyDescent="0.25">
      <c r="A3" s="72" t="s">
        <v>20</v>
      </c>
      <c r="B3" s="72">
        <v>2000</v>
      </c>
      <c r="C3" s="72">
        <v>2005</v>
      </c>
      <c r="D3" s="93">
        <v>2010</v>
      </c>
      <c r="E3" s="35">
        <v>2011</v>
      </c>
      <c r="F3" s="35">
        <v>2012</v>
      </c>
      <c r="G3" s="35">
        <v>2013</v>
      </c>
      <c r="H3" s="35">
        <v>2014</v>
      </c>
      <c r="I3" s="36">
        <v>2015</v>
      </c>
      <c r="J3" s="36">
        <v>2016</v>
      </c>
      <c r="K3" s="36">
        <v>2017</v>
      </c>
    </row>
    <row r="4" spans="1:11" ht="45" x14ac:dyDescent="0.25">
      <c r="A4" s="94" t="s">
        <v>21</v>
      </c>
      <c r="B4" s="41">
        <v>2149.3000000000002</v>
      </c>
      <c r="C4" s="41">
        <v>2367.1</v>
      </c>
      <c r="D4" s="95">
        <v>2422.8000000000002</v>
      </c>
      <c r="E4" s="95">
        <v>2460.9</v>
      </c>
      <c r="F4" s="95">
        <v>2496.5</v>
      </c>
      <c r="G4" s="95">
        <v>2519.4</v>
      </c>
      <c r="H4" s="95">
        <v>2531.6999999999998</v>
      </c>
      <c r="I4" s="95">
        <v>2582.5</v>
      </c>
      <c r="J4" s="95">
        <v>2638</v>
      </c>
      <c r="K4" s="96">
        <v>2682.6</v>
      </c>
    </row>
    <row r="5" spans="1:11" x14ac:dyDescent="0.25">
      <c r="A5" s="97" t="s">
        <v>22</v>
      </c>
      <c r="B5" s="98">
        <v>650.29999999999995</v>
      </c>
      <c r="C5" s="98">
        <v>682.2</v>
      </c>
      <c r="D5" s="99">
        <v>712.1</v>
      </c>
      <c r="E5" s="99">
        <v>726.2</v>
      </c>
      <c r="F5" s="99">
        <v>734.7</v>
      </c>
      <c r="G5" s="99">
        <v>748.1</v>
      </c>
      <c r="H5" s="99">
        <v>753.3</v>
      </c>
      <c r="I5" s="99">
        <v>769.2</v>
      </c>
      <c r="J5" s="99">
        <v>782.9</v>
      </c>
      <c r="K5" s="100">
        <v>790.4</v>
      </c>
    </row>
    <row r="6" spans="1:11" ht="28.5" customHeight="1" x14ac:dyDescent="0.25">
      <c r="A6" s="101" t="s">
        <v>23</v>
      </c>
      <c r="B6" s="102">
        <v>382.3</v>
      </c>
      <c r="C6" s="15">
        <v>395</v>
      </c>
      <c r="D6" s="15">
        <v>386.4</v>
      </c>
      <c r="E6" s="15">
        <v>386</v>
      </c>
      <c r="F6" s="15">
        <v>387.8</v>
      </c>
      <c r="G6" s="15">
        <v>390.6</v>
      </c>
      <c r="H6" s="15">
        <v>395.4</v>
      </c>
      <c r="I6" s="15">
        <v>401.1</v>
      </c>
      <c r="J6" s="15">
        <v>410.8</v>
      </c>
      <c r="K6" s="15">
        <v>417.3</v>
      </c>
    </row>
    <row r="7" spans="1:11" ht="15.75" thickBot="1" x14ac:dyDescent="0.3">
      <c r="A7" s="103" t="s">
        <v>56</v>
      </c>
      <c r="B7" s="104">
        <f>+B4-B5-B6</f>
        <v>1116.7000000000003</v>
      </c>
      <c r="C7" s="104">
        <f t="shared" ref="C7:H7" si="0">+C4-C5-C6</f>
        <v>1289.8999999999999</v>
      </c>
      <c r="D7" s="104">
        <f t="shared" si="0"/>
        <v>1324.3000000000002</v>
      </c>
      <c r="E7" s="104">
        <f t="shared" si="0"/>
        <v>1348.7</v>
      </c>
      <c r="F7" s="104">
        <f t="shared" si="0"/>
        <v>1374</v>
      </c>
      <c r="G7" s="104">
        <f t="shared" si="0"/>
        <v>1380.7000000000003</v>
      </c>
      <c r="H7" s="104">
        <f t="shared" si="0"/>
        <v>1383</v>
      </c>
      <c r="I7" s="104">
        <f>+I4-I5-I6</f>
        <v>1412.1999999999998</v>
      </c>
      <c r="J7" s="104">
        <f>+J4-J5-J6</f>
        <v>1444.3</v>
      </c>
      <c r="K7" s="104">
        <f>+K4-K5-K6</f>
        <v>1474.8999999999999</v>
      </c>
    </row>
    <row r="8" spans="1:11" x14ac:dyDescent="0.25">
      <c r="A8" s="105" t="s">
        <v>50</v>
      </c>
    </row>
    <row r="10" spans="1:11" x14ac:dyDescent="0.25">
      <c r="A10" s="106" t="s">
        <v>5</v>
      </c>
    </row>
    <row r="11" spans="1:11" x14ac:dyDescent="0.25">
      <c r="A11" s="35" t="s">
        <v>25</v>
      </c>
      <c r="B11" s="35">
        <v>2000</v>
      </c>
      <c r="C11" s="35">
        <v>2005</v>
      </c>
      <c r="D11" s="35">
        <v>2010</v>
      </c>
      <c r="E11" s="35">
        <v>2011</v>
      </c>
      <c r="F11" s="35">
        <v>2012</v>
      </c>
      <c r="G11" s="35">
        <v>2013</v>
      </c>
      <c r="H11" s="35">
        <v>2014</v>
      </c>
      <c r="I11" s="36">
        <v>2015</v>
      </c>
      <c r="J11" s="36">
        <v>2016</v>
      </c>
      <c r="K11" s="36">
        <v>2017</v>
      </c>
    </row>
    <row r="12" spans="1:11" ht="150" x14ac:dyDescent="0.25">
      <c r="A12" s="107" t="s">
        <v>65</v>
      </c>
      <c r="B12" s="44">
        <v>2116.0459999999994</v>
      </c>
      <c r="C12" s="44">
        <v>2280.3220000000001</v>
      </c>
      <c r="D12" s="44">
        <v>2321.4840000000004</v>
      </c>
      <c r="E12" s="44">
        <v>2358.7819999999997</v>
      </c>
      <c r="F12" s="44">
        <v>2386.4229999999998</v>
      </c>
      <c r="G12" s="44">
        <v>2399.4989999999998</v>
      </c>
      <c r="H12" s="44">
        <v>2408.0890000000004</v>
      </c>
      <c r="I12" s="44">
        <v>2453.9320000000002</v>
      </c>
      <c r="J12" s="44">
        <v>2496.8010000000004</v>
      </c>
      <c r="K12" s="44">
        <v>2528.1089999999995</v>
      </c>
    </row>
    <row r="13" spans="1:11" x14ac:dyDescent="0.25">
      <c r="A13" s="48" t="s">
        <v>22</v>
      </c>
      <c r="B13" s="49">
        <f>+QCEW!F3</f>
        <v>636.17899999999997</v>
      </c>
      <c r="C13" s="49">
        <f>+QCEW!G3</f>
        <v>667.51199999999994</v>
      </c>
      <c r="D13" s="49">
        <f>+QCEW!H3</f>
        <v>693.274</v>
      </c>
      <c r="E13" s="49">
        <f>+QCEW!I3</f>
        <v>707.35900000000004</v>
      </c>
      <c r="F13" s="49">
        <f>+QCEW!J3</f>
        <v>714.93</v>
      </c>
      <c r="G13" s="49">
        <f>+QCEW!K3</f>
        <v>724.27</v>
      </c>
      <c r="H13" s="49">
        <f>+QCEW!L3</f>
        <v>729.34900000000005</v>
      </c>
      <c r="I13" s="49">
        <f>+QCEW!M3</f>
        <v>743.596</v>
      </c>
      <c r="J13" s="49">
        <f>+QCEW!N3</f>
        <v>756.64599999999996</v>
      </c>
      <c r="K13" s="49">
        <f>+QCEW!O3</f>
        <v>763.80499999999995</v>
      </c>
    </row>
    <row r="14" spans="1:11" x14ac:dyDescent="0.25">
      <c r="A14" s="108" t="s">
        <v>27</v>
      </c>
      <c r="B14" s="52">
        <f>+QCEW!F20+QCEW!F15+QCEW!F7</f>
        <v>356.233</v>
      </c>
      <c r="C14" s="52">
        <f>+QCEW!G20+QCEW!G15+QCEW!G7</f>
        <v>374.33100000000002</v>
      </c>
      <c r="D14" s="52">
        <f>+QCEW!H20+QCEW!H15+QCEW!H7</f>
        <v>360.50300000000004</v>
      </c>
      <c r="E14" s="52">
        <f>+QCEW!I20+QCEW!I15+QCEW!I7</f>
        <v>360.303</v>
      </c>
      <c r="F14" s="52">
        <f>+QCEW!J20+QCEW!J15+QCEW!J7</f>
        <v>361.51</v>
      </c>
      <c r="G14" s="52">
        <f>+QCEW!K20+QCEW!K15+QCEW!K7</f>
        <v>362.00100000000003</v>
      </c>
      <c r="H14" s="52">
        <f>+QCEW!L20+QCEW!L15+QCEW!L7</f>
        <v>365.97199999999998</v>
      </c>
      <c r="I14" s="52">
        <f>+QCEW!M20+QCEW!M15+QCEW!M7</f>
        <v>370.89499999999998</v>
      </c>
      <c r="J14" s="52">
        <f>+QCEW!N20+QCEW!N15+QCEW!N7</f>
        <v>379.09500000000003</v>
      </c>
      <c r="K14" s="52">
        <f>+QCEW!O20+QCEW!O15+QCEW!O7</f>
        <v>385.43299999999999</v>
      </c>
    </row>
    <row r="15" spans="1:11" ht="135.75" thickBot="1" x14ac:dyDescent="0.3">
      <c r="A15" s="109" t="s">
        <v>66</v>
      </c>
      <c r="B15" s="50">
        <f>+B12-B13-B14</f>
        <v>1123.6339999999993</v>
      </c>
      <c r="C15" s="50">
        <f t="shared" ref="C15:J15" si="1">+C12-C13-C14</f>
        <v>1238.4790000000003</v>
      </c>
      <c r="D15" s="50">
        <f t="shared" si="1"/>
        <v>1267.7070000000003</v>
      </c>
      <c r="E15" s="50">
        <f t="shared" si="1"/>
        <v>1291.1199999999999</v>
      </c>
      <c r="F15" s="50">
        <f t="shared" si="1"/>
        <v>1309.9829999999999</v>
      </c>
      <c r="G15" s="50">
        <f t="shared" si="1"/>
        <v>1313.2279999999998</v>
      </c>
      <c r="H15" s="50">
        <f t="shared" si="1"/>
        <v>1312.7680000000003</v>
      </c>
      <c r="I15" s="50">
        <f t="shared" si="1"/>
        <v>1339.4410000000003</v>
      </c>
      <c r="J15" s="50">
        <f t="shared" si="1"/>
        <v>1361.0600000000004</v>
      </c>
      <c r="K15" s="50">
        <f>+K12-K13-K14</f>
        <v>1378.8709999999996</v>
      </c>
    </row>
    <row r="16" spans="1:11" x14ac:dyDescent="0.25">
      <c r="A16" s="105" t="s">
        <v>49</v>
      </c>
    </row>
    <row r="18" spans="2:11" x14ac:dyDescent="0.25">
      <c r="B18" s="78"/>
      <c r="C18" s="78"/>
      <c r="D18" s="78"/>
      <c r="E18" s="78"/>
      <c r="F18" s="78"/>
      <c r="G18" s="78"/>
      <c r="H18" s="78"/>
      <c r="I18" s="78"/>
      <c r="J18" s="78"/>
      <c r="K18" s="78"/>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8"/>
  <sheetViews>
    <sheetView workbookViewId="0">
      <selection sqref="A1:XFD1048576"/>
    </sheetView>
  </sheetViews>
  <sheetFormatPr defaultRowHeight="15" x14ac:dyDescent="0.25"/>
  <cols>
    <col min="1" max="1" width="11.140625" style="15" customWidth="1"/>
    <col min="2" max="2" width="26.7109375" style="15" customWidth="1"/>
    <col min="3" max="3" width="9.140625" style="15"/>
    <col min="4" max="4" width="8.85546875" style="15"/>
    <col min="5" max="10" width="9.140625" style="15"/>
    <col min="11" max="11" width="10.5703125" style="15" bestFit="1" customWidth="1"/>
    <col min="12" max="16384" width="9.140625" style="15"/>
  </cols>
  <sheetData>
    <row r="1" spans="1:12" x14ac:dyDescent="0.25">
      <c r="A1" s="127" t="s">
        <v>24</v>
      </c>
      <c r="B1" s="127"/>
      <c r="C1" s="127"/>
      <c r="D1" s="127"/>
      <c r="E1" s="127"/>
      <c r="F1" s="127"/>
      <c r="G1" s="127"/>
      <c r="H1" s="127"/>
      <c r="I1" s="127"/>
    </row>
    <row r="2" spans="1:12" x14ac:dyDescent="0.25">
      <c r="A2" s="35" t="s">
        <v>1</v>
      </c>
      <c r="B2" s="35" t="s">
        <v>25</v>
      </c>
      <c r="C2" s="35">
        <v>2000</v>
      </c>
      <c r="D2" s="35">
        <v>2005</v>
      </c>
      <c r="E2" s="35">
        <v>2010</v>
      </c>
      <c r="F2" s="35">
        <v>2011</v>
      </c>
      <c r="G2" s="35">
        <v>2012</v>
      </c>
      <c r="H2" s="35">
        <v>2013</v>
      </c>
      <c r="I2" s="35">
        <v>2014</v>
      </c>
      <c r="J2" s="35">
        <v>2015</v>
      </c>
      <c r="K2" s="35">
        <v>2016</v>
      </c>
      <c r="L2" s="35">
        <v>2017</v>
      </c>
    </row>
    <row r="3" spans="1:12" x14ac:dyDescent="0.25">
      <c r="A3" s="77" t="s">
        <v>5</v>
      </c>
      <c r="B3" s="61" t="s">
        <v>22</v>
      </c>
      <c r="C3" s="9">
        <f>+QCEW!F3</f>
        <v>636.17899999999997</v>
      </c>
      <c r="D3" s="9">
        <f>+QCEW!G3</f>
        <v>667.51199999999994</v>
      </c>
      <c r="E3" s="9">
        <f>+QCEW!H3</f>
        <v>693.274</v>
      </c>
      <c r="F3" s="9">
        <f>+QCEW!I3</f>
        <v>707.35900000000004</v>
      </c>
      <c r="G3" s="9">
        <f>+QCEW!J3</f>
        <v>714.93</v>
      </c>
      <c r="H3" s="9">
        <f>+QCEW!K3</f>
        <v>724.27</v>
      </c>
      <c r="I3" s="9">
        <f>+QCEW!L3</f>
        <v>729.34900000000005</v>
      </c>
      <c r="J3" s="9">
        <f>+QCEW!M3</f>
        <v>743.596</v>
      </c>
      <c r="K3" s="78">
        <f>+QCEW!N3</f>
        <v>756.64599999999996</v>
      </c>
      <c r="L3" s="79">
        <f>+QCEW!O3</f>
        <v>763.80499999999995</v>
      </c>
    </row>
    <row r="4" spans="1:12" x14ac:dyDescent="0.25">
      <c r="A4" s="80" t="s">
        <v>5</v>
      </c>
      <c r="B4" s="81" t="s">
        <v>26</v>
      </c>
      <c r="C4" s="9">
        <f>SUM(QCEW!F6,QCEW!F16)</f>
        <v>524.27700000000004</v>
      </c>
      <c r="D4" s="9">
        <f>SUM(QCEW!G6,QCEW!G16)</f>
        <v>549.93600000000004</v>
      </c>
      <c r="E4" s="9">
        <f>SUM(QCEW!H6,QCEW!H16)</f>
        <v>533.55600000000004</v>
      </c>
      <c r="F4" s="9">
        <f>SUM(QCEW!I6,QCEW!I16)</f>
        <v>537.74099999999999</v>
      </c>
      <c r="G4" s="9">
        <f>SUM(QCEW!J6,QCEW!J16)</f>
        <v>543.07600000000002</v>
      </c>
      <c r="H4" s="9">
        <f>SUM(QCEW!K6,QCEW!K16)</f>
        <v>546.65800000000002</v>
      </c>
      <c r="I4" s="9">
        <f>SUM(QCEW!L6,QCEW!L16)</f>
        <v>551.077</v>
      </c>
      <c r="J4" s="9">
        <f>SUM(QCEW!M6,QCEW!M16)</f>
        <v>557.85699999999997</v>
      </c>
      <c r="K4" s="78">
        <f>SUM(QCEW!N6,QCEW!N16)</f>
        <v>563.38499999999999</v>
      </c>
      <c r="L4" s="79">
        <f>SUM(QCEW!O6,QCEW!O16)</f>
        <v>570.00900000000001</v>
      </c>
    </row>
    <row r="5" spans="1:12" ht="30" x14ac:dyDescent="0.25">
      <c r="A5" s="80" t="s">
        <v>5</v>
      </c>
      <c r="B5" s="81" t="s">
        <v>27</v>
      </c>
      <c r="C5" s="9">
        <f>+'CES &amp; QCEW-Northern Virginia'!B14</f>
        <v>356.233</v>
      </c>
      <c r="D5" s="9">
        <f>+'CES &amp; QCEW-Northern Virginia'!C14</f>
        <v>374.33100000000002</v>
      </c>
      <c r="E5" s="9">
        <f>+'CES &amp; QCEW-Northern Virginia'!D14</f>
        <v>360.50300000000004</v>
      </c>
      <c r="F5" s="9">
        <f>+'CES &amp; QCEW-Northern Virginia'!E14</f>
        <v>360.303</v>
      </c>
      <c r="G5" s="9">
        <f>+'CES &amp; QCEW-Northern Virginia'!F14</f>
        <v>361.51</v>
      </c>
      <c r="H5" s="9">
        <f>+'CES &amp; QCEW-Northern Virginia'!G14</f>
        <v>362.00100000000003</v>
      </c>
      <c r="I5" s="9">
        <f>+'CES &amp; QCEW-Northern Virginia'!H14</f>
        <v>365.97199999999998</v>
      </c>
      <c r="J5" s="9">
        <f>+'CES &amp; QCEW-Northern Virginia'!I14</f>
        <v>370.89499999999998</v>
      </c>
      <c r="K5" s="9">
        <f>+'CES &amp; QCEW-Northern Virginia'!J14</f>
        <v>379.09500000000003</v>
      </c>
      <c r="L5" s="45">
        <f>+'CES &amp; QCEW-Northern Virginia'!K14</f>
        <v>385.43299999999999</v>
      </c>
    </row>
    <row r="6" spans="1:12" x14ac:dyDescent="0.25">
      <c r="A6" s="80" t="s">
        <v>5</v>
      </c>
      <c r="B6" s="82" t="s">
        <v>31</v>
      </c>
      <c r="C6" s="9">
        <f>+'CES &amp; QCEW-Northern Virginia'!B15</f>
        <v>1123.6339999999993</v>
      </c>
      <c r="D6" s="9">
        <f>+'CES &amp; QCEW-Northern Virginia'!C15</f>
        <v>1238.4790000000003</v>
      </c>
      <c r="E6" s="9">
        <f>+'CES &amp; QCEW-Northern Virginia'!D15</f>
        <v>1267.7070000000003</v>
      </c>
      <c r="F6" s="9">
        <f>+'CES &amp; QCEW-Northern Virginia'!E15</f>
        <v>1291.1199999999999</v>
      </c>
      <c r="G6" s="9">
        <f>+'CES &amp; QCEW-Northern Virginia'!F15</f>
        <v>1309.9829999999999</v>
      </c>
      <c r="H6" s="9">
        <f>+'CES &amp; QCEW-Northern Virginia'!G15</f>
        <v>1313.2279999999998</v>
      </c>
      <c r="I6" s="9">
        <f>+'CES &amp; QCEW-Northern Virginia'!H15</f>
        <v>1312.7680000000003</v>
      </c>
      <c r="J6" s="9">
        <f>+'CES &amp; QCEW-Northern Virginia'!I15</f>
        <v>1339.4410000000003</v>
      </c>
      <c r="K6" s="9">
        <f>+'CES &amp; QCEW-Northern Virginia'!J15</f>
        <v>1361.0600000000004</v>
      </c>
      <c r="L6" s="45">
        <f>+'CES &amp; QCEW-Northern Virginia'!K15</f>
        <v>1378.8709999999996</v>
      </c>
    </row>
    <row r="7" spans="1:12" x14ac:dyDescent="0.25">
      <c r="A7" s="83" t="s">
        <v>5</v>
      </c>
      <c r="B7" s="63" t="s">
        <v>45</v>
      </c>
      <c r="C7" s="84">
        <f t="shared" ref="C7:H7" si="0">SUM(C3:C6)</f>
        <v>2640.3229999999994</v>
      </c>
      <c r="D7" s="84">
        <f t="shared" si="0"/>
        <v>2830.2580000000003</v>
      </c>
      <c r="E7" s="84">
        <f t="shared" si="0"/>
        <v>2855.0400000000004</v>
      </c>
      <c r="F7" s="84">
        <f t="shared" si="0"/>
        <v>2896.5229999999997</v>
      </c>
      <c r="G7" s="84">
        <f t="shared" si="0"/>
        <v>2929.4989999999998</v>
      </c>
      <c r="H7" s="84">
        <f t="shared" si="0"/>
        <v>2946.1569999999997</v>
      </c>
      <c r="I7" s="84">
        <f>SUM(I3:I6)</f>
        <v>2959.1660000000002</v>
      </c>
      <c r="J7" s="84">
        <f>SUM(J3:J6)</f>
        <v>3011.7890000000002</v>
      </c>
      <c r="K7" s="84">
        <f>SUM(K3:K6)</f>
        <v>3060.1860000000006</v>
      </c>
      <c r="L7" s="85">
        <f>SUM(L3:L6)</f>
        <v>3098.1179999999995</v>
      </c>
    </row>
    <row r="8" spans="1:12" x14ac:dyDescent="0.25">
      <c r="A8" s="80" t="s">
        <v>28</v>
      </c>
      <c r="B8" s="82" t="s">
        <v>22</v>
      </c>
      <c r="C8" s="86">
        <f>+'CES &amp; QCEW-Northern Virginia'!B5</f>
        <v>650.29999999999995</v>
      </c>
      <c r="D8" s="86">
        <f>+'CES &amp; QCEW-Northern Virginia'!C5</f>
        <v>682.2</v>
      </c>
      <c r="E8" s="86">
        <f>+'CES &amp; QCEW-Northern Virginia'!D5</f>
        <v>712.1</v>
      </c>
      <c r="F8" s="86">
        <f>+'CES &amp; QCEW-Northern Virginia'!E5</f>
        <v>726.2</v>
      </c>
      <c r="G8" s="86">
        <f>+'CES &amp; QCEW-Northern Virginia'!F5</f>
        <v>734.7</v>
      </c>
      <c r="H8" s="86">
        <f>+'CES &amp; QCEW-Northern Virginia'!G5</f>
        <v>748.1</v>
      </c>
      <c r="I8" s="86">
        <f>+'CES &amp; QCEW-Northern Virginia'!H5</f>
        <v>753.3</v>
      </c>
      <c r="J8" s="86">
        <f>+'CES &amp; QCEW-Northern Virginia'!I5</f>
        <v>769.2</v>
      </c>
      <c r="K8" s="86">
        <f>+'CES &amp; QCEW-Northern Virginia'!J5</f>
        <v>782.9</v>
      </c>
      <c r="L8" s="87">
        <f>+'CES &amp; QCEW-Northern Virginia'!K5</f>
        <v>790.4</v>
      </c>
    </row>
    <row r="9" spans="1:12" ht="45" x14ac:dyDescent="0.25">
      <c r="A9" s="77" t="s">
        <v>28</v>
      </c>
      <c r="B9" s="88" t="s">
        <v>29</v>
      </c>
      <c r="C9" s="15">
        <v>543.70000000000005</v>
      </c>
      <c r="D9" s="15">
        <v>565.5</v>
      </c>
      <c r="E9" s="15">
        <v>558.5</v>
      </c>
      <c r="F9" s="15">
        <v>563.4</v>
      </c>
      <c r="G9" s="15">
        <v>567</v>
      </c>
      <c r="H9" s="15">
        <v>571.70000000000005</v>
      </c>
      <c r="I9" s="15">
        <v>576.6</v>
      </c>
      <c r="J9" s="15">
        <v>581.5</v>
      </c>
      <c r="K9" s="15">
        <v>585.20000000000005</v>
      </c>
      <c r="L9" s="15">
        <v>591.5</v>
      </c>
    </row>
    <row r="10" spans="1:12" ht="30" customHeight="1" x14ac:dyDescent="0.25">
      <c r="A10" s="89" t="s">
        <v>28</v>
      </c>
      <c r="B10" s="90" t="s">
        <v>30</v>
      </c>
      <c r="C10" s="15">
        <v>382.3</v>
      </c>
      <c r="D10" s="15">
        <v>395</v>
      </c>
      <c r="E10" s="15">
        <v>386.4</v>
      </c>
      <c r="F10" s="15">
        <v>386</v>
      </c>
      <c r="G10" s="15">
        <v>387.8</v>
      </c>
      <c r="H10" s="15">
        <v>390.6</v>
      </c>
      <c r="I10" s="15">
        <v>395.4</v>
      </c>
      <c r="J10" s="15">
        <v>401.1</v>
      </c>
      <c r="K10" s="15">
        <v>410.8</v>
      </c>
      <c r="L10" s="15">
        <v>417.3</v>
      </c>
    </row>
    <row r="11" spans="1:12" ht="30" customHeight="1" x14ac:dyDescent="0.25">
      <c r="A11" s="89" t="s">
        <v>28</v>
      </c>
      <c r="B11" s="90" t="s">
        <v>31</v>
      </c>
      <c r="C11" s="16">
        <f>+'CES &amp; QCEW-Northern Virginia'!B7</f>
        <v>1116.7000000000003</v>
      </c>
      <c r="D11" s="16">
        <f>+'CES &amp; QCEW-Northern Virginia'!C7</f>
        <v>1289.8999999999999</v>
      </c>
      <c r="E11" s="16">
        <f>+'CES &amp; QCEW-Northern Virginia'!D7</f>
        <v>1324.3000000000002</v>
      </c>
      <c r="F11" s="16">
        <f>+'CES &amp; QCEW-Northern Virginia'!E7</f>
        <v>1348.7</v>
      </c>
      <c r="G11" s="16">
        <f>+'CES &amp; QCEW-Northern Virginia'!F7</f>
        <v>1374</v>
      </c>
      <c r="H11" s="16">
        <f>+'CES &amp; QCEW-Northern Virginia'!G7</f>
        <v>1380.7000000000003</v>
      </c>
      <c r="I11" s="16">
        <f>+'CES &amp; QCEW-Northern Virginia'!H7</f>
        <v>1383</v>
      </c>
      <c r="J11" s="16">
        <f>+'CES &amp; QCEW-Northern Virginia'!I7</f>
        <v>1412.1999999999998</v>
      </c>
      <c r="K11" s="16">
        <f>+'CES &amp; QCEW-Northern Virginia'!J7</f>
        <v>1444.3</v>
      </c>
      <c r="L11" s="46">
        <f>+'CES &amp; QCEW-Northern Virginia'!K7</f>
        <v>1474.8999999999999</v>
      </c>
    </row>
    <row r="12" spans="1:12" x14ac:dyDescent="0.25">
      <c r="A12" s="83" t="s">
        <v>28</v>
      </c>
      <c r="B12" s="91" t="s">
        <v>45</v>
      </c>
      <c r="C12" s="84">
        <f>SUM(C8:C11)</f>
        <v>2693</v>
      </c>
      <c r="D12" s="84">
        <f t="shared" ref="D12" si="1">SUM(D8:D11)</f>
        <v>2932.6</v>
      </c>
      <c r="E12" s="84">
        <f t="shared" ref="E12" si="2">SUM(E8:E11)</f>
        <v>2981.3</v>
      </c>
      <c r="F12" s="84">
        <f t="shared" ref="F12" si="3">SUM(F8:F11)</f>
        <v>3024.3</v>
      </c>
      <c r="G12" s="84">
        <f t="shared" ref="G12" si="4">SUM(G8:G11)</f>
        <v>3063.5</v>
      </c>
      <c r="H12" s="84">
        <f t="shared" ref="H12" si="5">SUM(H8:H11)</f>
        <v>3091.1000000000004</v>
      </c>
      <c r="I12" s="85">
        <f t="shared" ref="I12" si="6">SUM(I8:I11)</f>
        <v>3108.3</v>
      </c>
      <c r="J12" s="85">
        <f t="shared" ref="J12:K12" si="7">SUM(J8:J11)</f>
        <v>3164</v>
      </c>
      <c r="K12" s="85">
        <f t="shared" si="7"/>
        <v>3223.2</v>
      </c>
      <c r="L12" s="85">
        <f t="shared" ref="L12" si="8">SUM(L8:L11)</f>
        <v>3274.1</v>
      </c>
    </row>
    <row r="13" spans="1:12" ht="30" x14ac:dyDescent="0.25">
      <c r="A13" s="89" t="s">
        <v>32</v>
      </c>
      <c r="B13" s="90" t="s">
        <v>22</v>
      </c>
      <c r="C13" s="20">
        <f>+ROUND(C8/C3,3)</f>
        <v>1.022</v>
      </c>
      <c r="D13" s="20">
        <f t="shared" ref="D13" si="9">+ROUND(D8/D3,3)</f>
        <v>1.022</v>
      </c>
      <c r="E13" s="20">
        <f t="shared" ref="E13:I13" si="10">+ROUND(E8/E3,3)</f>
        <v>1.0269999999999999</v>
      </c>
      <c r="F13" s="20">
        <f t="shared" si="10"/>
        <v>1.0269999999999999</v>
      </c>
      <c r="G13" s="20">
        <f t="shared" si="10"/>
        <v>1.028</v>
      </c>
      <c r="H13" s="20">
        <f t="shared" si="10"/>
        <v>1.0329999999999999</v>
      </c>
      <c r="I13" s="20">
        <f t="shared" si="10"/>
        <v>1.0329999999999999</v>
      </c>
      <c r="J13" s="20">
        <f>+ROUND(J8/J3,3)</f>
        <v>1.034</v>
      </c>
      <c r="K13" s="20">
        <f>+ROUND(K8/K3,3)</f>
        <v>1.0349999999999999</v>
      </c>
      <c r="L13" s="20">
        <f>+ROUND(L8/L3,3)</f>
        <v>1.0349999999999999</v>
      </c>
    </row>
    <row r="14" spans="1:12" ht="45" x14ac:dyDescent="0.25">
      <c r="A14" s="89" t="s">
        <v>32</v>
      </c>
      <c r="B14" s="88" t="s">
        <v>29</v>
      </c>
      <c r="C14" s="21">
        <f>+ROUND(C9/C4,3)</f>
        <v>1.0369999999999999</v>
      </c>
      <c r="D14" s="21">
        <f t="shared" ref="D14" si="11">+ROUND(D9/D4,3)</f>
        <v>1.028</v>
      </c>
      <c r="E14" s="21">
        <f t="shared" ref="E14:I14" si="12">+ROUND(E9/E4,3)</f>
        <v>1.0469999999999999</v>
      </c>
      <c r="F14" s="21">
        <f t="shared" si="12"/>
        <v>1.048</v>
      </c>
      <c r="G14" s="21">
        <f t="shared" si="12"/>
        <v>1.044</v>
      </c>
      <c r="H14" s="21">
        <f t="shared" si="12"/>
        <v>1.046</v>
      </c>
      <c r="I14" s="21">
        <f t="shared" si="12"/>
        <v>1.046</v>
      </c>
      <c r="J14" s="21">
        <f t="shared" ref="J14" si="13">+ROUND(J9/J4,3)</f>
        <v>1.042</v>
      </c>
      <c r="K14" s="21">
        <f>+ROUND(K9/K4,3)</f>
        <v>1.0389999999999999</v>
      </c>
      <c r="L14" s="21">
        <f>+ROUND(L9/L4,3)</f>
        <v>1.038</v>
      </c>
    </row>
    <row r="15" spans="1:12" ht="30" customHeight="1" x14ac:dyDescent="0.25">
      <c r="A15" s="89" t="s">
        <v>32</v>
      </c>
      <c r="B15" s="90" t="s">
        <v>30</v>
      </c>
      <c r="C15" s="21">
        <f>+ROUND(C10/C5,3)</f>
        <v>1.073</v>
      </c>
      <c r="D15" s="21">
        <f t="shared" ref="D15" si="14">+ROUND(D10/D5,3)</f>
        <v>1.0549999999999999</v>
      </c>
      <c r="E15" s="21">
        <f t="shared" ref="E15:I15" si="15">+ROUND(E10/E5,3)</f>
        <v>1.0720000000000001</v>
      </c>
      <c r="F15" s="21">
        <f t="shared" si="15"/>
        <v>1.071</v>
      </c>
      <c r="G15" s="21">
        <f t="shared" si="15"/>
        <v>1.073</v>
      </c>
      <c r="H15" s="21">
        <f t="shared" si="15"/>
        <v>1.079</v>
      </c>
      <c r="I15" s="21">
        <f t="shared" si="15"/>
        <v>1.08</v>
      </c>
      <c r="J15" s="21">
        <f t="shared" ref="J15" si="16">+ROUND(J10/J5,3)</f>
        <v>1.081</v>
      </c>
      <c r="K15" s="21">
        <f>+ROUND(K10/K5,3)</f>
        <v>1.0840000000000001</v>
      </c>
      <c r="L15" s="21">
        <f t="shared" ref="L15" si="17">+ROUND(L10/L5,3)</f>
        <v>1.083</v>
      </c>
    </row>
    <row r="16" spans="1:12" ht="30" customHeight="1" x14ac:dyDescent="0.25">
      <c r="A16" s="89" t="s">
        <v>32</v>
      </c>
      <c r="B16" s="90" t="s">
        <v>31</v>
      </c>
      <c r="C16" s="21">
        <f>+ROUND(C11/C6,3)</f>
        <v>0.99399999999999999</v>
      </c>
      <c r="D16" s="21">
        <f t="shared" ref="D16" si="18">+ROUND(D11/D6,3)</f>
        <v>1.042</v>
      </c>
      <c r="E16" s="21">
        <f t="shared" ref="E16:I16" si="19">+ROUND(E11/E6,3)</f>
        <v>1.0449999999999999</v>
      </c>
      <c r="F16" s="21">
        <f t="shared" si="19"/>
        <v>1.0449999999999999</v>
      </c>
      <c r="G16" s="21">
        <f t="shared" si="19"/>
        <v>1.0489999999999999</v>
      </c>
      <c r="H16" s="21">
        <f t="shared" si="19"/>
        <v>1.0509999999999999</v>
      </c>
      <c r="I16" s="21">
        <f t="shared" si="19"/>
        <v>1.0529999999999999</v>
      </c>
      <c r="J16" s="21">
        <f t="shared" ref="J16" si="20">+ROUND(J11/J6,3)</f>
        <v>1.054</v>
      </c>
      <c r="K16" s="21">
        <f>+ROUND(K11/K6,3)</f>
        <v>1.0609999999999999</v>
      </c>
      <c r="L16" s="21">
        <f>+ROUND(L11/L6,3)</f>
        <v>1.07</v>
      </c>
    </row>
    <row r="17" spans="1:12" ht="30" x14ac:dyDescent="0.25">
      <c r="A17" s="92" t="s">
        <v>32</v>
      </c>
      <c r="B17" s="91" t="s">
        <v>45</v>
      </c>
      <c r="C17" s="22">
        <f>+ROUND(C12/C7,3)</f>
        <v>1.02</v>
      </c>
      <c r="D17" s="22">
        <f t="shared" ref="D17" si="21">+ROUND(D12/D7,3)</f>
        <v>1.036</v>
      </c>
      <c r="E17" s="22">
        <f t="shared" ref="E17" si="22">+ROUND(E12/E7,3)</f>
        <v>1.044</v>
      </c>
      <c r="F17" s="22">
        <f>+ROUND(F12/F7,3)</f>
        <v>1.044</v>
      </c>
      <c r="G17" s="22">
        <f>+ROUND(G12/G7,3)</f>
        <v>1.046</v>
      </c>
      <c r="H17" s="22">
        <f>+ROUND(H12/H7,3)</f>
        <v>1.0489999999999999</v>
      </c>
      <c r="I17" s="22">
        <f>+ROUND(I12/I7,3)</f>
        <v>1.05</v>
      </c>
      <c r="J17" s="22">
        <f>+ROUND(J12/J7,3)</f>
        <v>1.0509999999999999</v>
      </c>
      <c r="K17" s="22">
        <f>+ROUND(K12/K7,3)</f>
        <v>1.0529999999999999</v>
      </c>
      <c r="L17" s="22">
        <f>+ROUND(L12/L7,3)</f>
        <v>1.0569999999999999</v>
      </c>
    </row>
    <row r="18" spans="1:12" x14ac:dyDescent="0.25">
      <c r="C18" s="21"/>
      <c r="D18" s="21"/>
      <c r="E18" s="21"/>
      <c r="F18" s="21"/>
      <c r="G18" s="21"/>
      <c r="H18" s="21"/>
      <c r="I18" s="21"/>
    </row>
  </sheetData>
  <mergeCells count="1">
    <mergeCell ref="A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5"/>
  <sheetViews>
    <sheetView zoomScale="85" zoomScaleNormal="85" workbookViewId="0">
      <selection activeCell="C8" sqref="C8"/>
    </sheetView>
  </sheetViews>
  <sheetFormatPr defaultRowHeight="15" x14ac:dyDescent="0.25"/>
  <cols>
    <col min="1" max="1" width="4.85546875" style="15" customWidth="1"/>
    <col min="2" max="2" width="22.42578125" style="15" customWidth="1"/>
    <col min="3" max="3" width="11.7109375" style="15" customWidth="1"/>
    <col min="4" max="4" width="12.7109375" style="15" customWidth="1"/>
    <col min="5" max="5" width="8.7109375" style="15" customWidth="1"/>
    <col min="6" max="6" width="12" style="15" customWidth="1"/>
    <col min="7" max="7" width="12.85546875" style="15" customWidth="1"/>
    <col min="8" max="8" width="12.7109375" style="15" customWidth="1"/>
    <col min="9" max="9" width="8.7109375" style="15" customWidth="1"/>
    <col min="10" max="10" width="12" style="15" customWidth="1"/>
    <col min="11" max="12" width="12.7109375" style="15" customWidth="1"/>
    <col min="13" max="13" width="8.7109375" style="15" customWidth="1"/>
    <col min="14" max="14" width="12" style="15" customWidth="1"/>
    <col min="15" max="16384" width="9.140625" style="15"/>
  </cols>
  <sheetData>
    <row r="1" spans="1:14" x14ac:dyDescent="0.25">
      <c r="C1" s="128">
        <v>2013</v>
      </c>
      <c r="D1" s="128"/>
      <c r="E1" s="128"/>
      <c r="F1" s="128"/>
      <c r="G1" s="128">
        <v>2015</v>
      </c>
      <c r="H1" s="128"/>
      <c r="I1" s="128"/>
      <c r="J1" s="128"/>
      <c r="K1" s="128">
        <v>2016</v>
      </c>
      <c r="L1" s="128"/>
      <c r="M1" s="128"/>
      <c r="N1" s="128"/>
    </row>
    <row r="2" spans="1:14" ht="77.25" customHeight="1" x14ac:dyDescent="0.25">
      <c r="A2" s="113" t="s">
        <v>0</v>
      </c>
      <c r="B2" s="112" t="s">
        <v>33</v>
      </c>
      <c r="C2" s="114" t="s">
        <v>46</v>
      </c>
      <c r="D2" s="114" t="s">
        <v>44</v>
      </c>
      <c r="E2" s="117" t="s">
        <v>34</v>
      </c>
      <c r="F2" s="114" t="s">
        <v>35</v>
      </c>
      <c r="G2" s="115" t="s">
        <v>46</v>
      </c>
      <c r="H2" s="116" t="s">
        <v>47</v>
      </c>
      <c r="I2" s="118" t="s">
        <v>34</v>
      </c>
      <c r="J2" s="116" t="s">
        <v>35</v>
      </c>
      <c r="K2" s="115" t="s">
        <v>46</v>
      </c>
      <c r="L2" s="116" t="s">
        <v>47</v>
      </c>
      <c r="M2" s="118" t="s">
        <v>34</v>
      </c>
      <c r="N2" s="116" t="s">
        <v>35</v>
      </c>
    </row>
    <row r="3" spans="1:14" x14ac:dyDescent="0.25">
      <c r="A3" s="15">
        <v>1</v>
      </c>
      <c r="B3" s="67" t="s">
        <v>8</v>
      </c>
      <c r="C3" s="120">
        <v>773.43399999999997</v>
      </c>
      <c r="D3" s="120">
        <v>26.978000000000002</v>
      </c>
      <c r="E3" s="120">
        <v>800.41200000000003</v>
      </c>
      <c r="F3" s="121">
        <f>+ROUND(E3/C3,2)</f>
        <v>1.03</v>
      </c>
      <c r="G3" s="122">
        <v>817.69</v>
      </c>
      <c r="H3" s="123">
        <v>31.922999999999998</v>
      </c>
      <c r="I3" s="123">
        <v>849.61300000000006</v>
      </c>
      <c r="J3" s="121">
        <f t="shared" ref="J3:J13" si="0">+ROUND(I3/G3,2)</f>
        <v>1.04</v>
      </c>
      <c r="K3" s="124">
        <v>797.56299999999999</v>
      </c>
      <c r="L3" s="123">
        <v>29.814</v>
      </c>
      <c r="M3" s="123">
        <v>827.37699999999995</v>
      </c>
      <c r="N3" s="121">
        <f>+ROUND(M3/K3,2)</f>
        <v>1.04</v>
      </c>
    </row>
    <row r="4" spans="1:14" x14ac:dyDescent="0.25">
      <c r="A4" s="15">
        <v>2</v>
      </c>
      <c r="B4" s="67" t="s">
        <v>36</v>
      </c>
      <c r="C4" s="120">
        <v>188.53100000000001</v>
      </c>
      <c r="D4" s="120">
        <v>5.718</v>
      </c>
      <c r="E4" s="120">
        <v>194.249</v>
      </c>
      <c r="F4" s="121">
        <f t="shared" ref="F4:F13" si="1">+ROUND(E4/C4,2)</f>
        <v>1.03</v>
      </c>
      <c r="G4" s="122">
        <v>186.637</v>
      </c>
      <c r="H4" s="123">
        <v>7.5389999999999997</v>
      </c>
      <c r="I4" s="123">
        <v>194.17599999999999</v>
      </c>
      <c r="J4" s="121">
        <f t="shared" si="0"/>
        <v>1.04</v>
      </c>
      <c r="K4" s="122">
        <v>179.99</v>
      </c>
      <c r="L4" s="123">
        <v>6.7489999999999997</v>
      </c>
      <c r="M4" s="123">
        <v>186.739</v>
      </c>
      <c r="N4" s="121">
        <f t="shared" ref="N4:N13" si="2">+ROUND(M4/K4,2)</f>
        <v>1.04</v>
      </c>
    </row>
    <row r="5" spans="1:14" x14ac:dyDescent="0.25">
      <c r="A5" s="15">
        <v>3</v>
      </c>
      <c r="B5" s="67" t="s">
        <v>55</v>
      </c>
      <c r="C5" s="120">
        <v>92.01</v>
      </c>
      <c r="D5" s="120">
        <v>4.9939999999999998</v>
      </c>
      <c r="E5" s="120">
        <v>97.004000000000005</v>
      </c>
      <c r="F5" s="121">
        <f t="shared" si="1"/>
        <v>1.05</v>
      </c>
      <c r="G5" s="122">
        <v>94.022999999999996</v>
      </c>
      <c r="H5" s="123">
        <v>4.79</v>
      </c>
      <c r="I5" s="123">
        <v>98.813000000000002</v>
      </c>
      <c r="J5" s="121">
        <f t="shared" si="0"/>
        <v>1.05</v>
      </c>
      <c r="K5" s="122">
        <v>104.373</v>
      </c>
      <c r="L5" s="123">
        <v>4.2720000000000002</v>
      </c>
      <c r="M5" s="123">
        <v>108.645</v>
      </c>
      <c r="N5" s="121">
        <f t="shared" si="2"/>
        <v>1.04</v>
      </c>
    </row>
    <row r="6" spans="1:14" x14ac:dyDescent="0.25">
      <c r="A6" s="15">
        <v>4</v>
      </c>
      <c r="B6" s="67" t="s">
        <v>37</v>
      </c>
      <c r="C6" s="120">
        <v>474.67200000000003</v>
      </c>
      <c r="D6" s="120">
        <v>30.108000000000001</v>
      </c>
      <c r="E6" s="120">
        <v>504.78</v>
      </c>
      <c r="F6" s="121">
        <f t="shared" si="1"/>
        <v>1.06</v>
      </c>
      <c r="G6" s="122">
        <v>483.06099999999998</v>
      </c>
      <c r="H6" s="123">
        <v>32.204000000000001</v>
      </c>
      <c r="I6" s="123">
        <v>515.26499999999999</v>
      </c>
      <c r="J6" s="121">
        <f t="shared" si="0"/>
        <v>1.07</v>
      </c>
      <c r="K6" s="122">
        <v>501.29700000000003</v>
      </c>
      <c r="L6" s="123">
        <v>27.864999999999998</v>
      </c>
      <c r="M6" s="123">
        <v>529.16200000000003</v>
      </c>
      <c r="N6" s="121">
        <f t="shared" si="2"/>
        <v>1.06</v>
      </c>
    </row>
    <row r="7" spans="1:14" x14ac:dyDescent="0.25">
      <c r="A7" s="15">
        <v>5</v>
      </c>
      <c r="B7" s="67" t="s">
        <v>38</v>
      </c>
      <c r="C7" s="120">
        <v>309.35300000000001</v>
      </c>
      <c r="D7" s="120">
        <v>16.771000000000001</v>
      </c>
      <c r="E7" s="120">
        <v>326.12400000000002</v>
      </c>
      <c r="F7" s="121">
        <f t="shared" si="1"/>
        <v>1.05</v>
      </c>
      <c r="G7" s="122">
        <v>338.99799999999999</v>
      </c>
      <c r="H7" s="123">
        <v>16.079000000000001</v>
      </c>
      <c r="I7" s="123">
        <v>355.077</v>
      </c>
      <c r="J7" s="121">
        <f t="shared" si="0"/>
        <v>1.05</v>
      </c>
      <c r="K7" s="122">
        <v>332.81799999999998</v>
      </c>
      <c r="L7" s="123">
        <v>18.649000000000001</v>
      </c>
      <c r="M7" s="123">
        <v>351.46699999999998</v>
      </c>
      <c r="N7" s="121">
        <f t="shared" si="2"/>
        <v>1.06</v>
      </c>
    </row>
    <row r="8" spans="1:14" ht="45" x14ac:dyDescent="0.25">
      <c r="A8" s="15">
        <v>6</v>
      </c>
      <c r="B8" s="67" t="s">
        <v>52</v>
      </c>
      <c r="C8" s="120">
        <v>641.95799999999997</v>
      </c>
      <c r="D8" s="120">
        <v>33.076999999999998</v>
      </c>
      <c r="E8" s="120">
        <v>675.03499999999997</v>
      </c>
      <c r="F8" s="121">
        <f t="shared" si="1"/>
        <v>1.05</v>
      </c>
      <c r="G8" s="122">
        <v>641.75400000000002</v>
      </c>
      <c r="H8" s="123">
        <v>29.591999999999999</v>
      </c>
      <c r="I8" s="123">
        <v>671.346</v>
      </c>
      <c r="J8" s="121">
        <f t="shared" si="0"/>
        <v>1.05</v>
      </c>
      <c r="K8" s="122">
        <v>643.40499999999997</v>
      </c>
      <c r="L8" s="123">
        <v>35.118000000000002</v>
      </c>
      <c r="M8" s="123">
        <v>678.52300000000002</v>
      </c>
      <c r="N8" s="121">
        <f t="shared" si="2"/>
        <v>1.05</v>
      </c>
    </row>
    <row r="9" spans="1:14" x14ac:dyDescent="0.25">
      <c r="A9" s="15">
        <v>9</v>
      </c>
      <c r="B9" s="67" t="s">
        <v>40</v>
      </c>
      <c r="C9" s="120">
        <v>146.65299999999999</v>
      </c>
      <c r="D9" s="120">
        <v>7.0039999999999996</v>
      </c>
      <c r="E9" s="120">
        <v>153.65700000000001</v>
      </c>
      <c r="F9" s="121">
        <f t="shared" si="1"/>
        <v>1.05</v>
      </c>
      <c r="G9" s="122">
        <v>152.45500000000001</v>
      </c>
      <c r="H9" s="123">
        <v>9.0939999999999994</v>
      </c>
      <c r="I9" s="123">
        <v>161.54900000000001</v>
      </c>
      <c r="J9" s="121">
        <f t="shared" si="0"/>
        <v>1.06</v>
      </c>
      <c r="K9" s="122">
        <v>166.142</v>
      </c>
      <c r="L9" s="123">
        <v>7.4279999999999999</v>
      </c>
      <c r="M9" s="123">
        <v>173.57</v>
      </c>
      <c r="N9" s="121">
        <f t="shared" si="2"/>
        <v>1.04</v>
      </c>
    </row>
    <row r="10" spans="1:14" ht="45" x14ac:dyDescent="0.25">
      <c r="A10" s="15">
        <v>10</v>
      </c>
      <c r="B10" s="67" t="s">
        <v>67</v>
      </c>
      <c r="C10" s="120">
        <v>159.13800000000001</v>
      </c>
      <c r="D10" s="120">
        <v>8.2729999999999997</v>
      </c>
      <c r="E10" s="120">
        <v>167.411</v>
      </c>
      <c r="F10" s="121">
        <f t="shared" si="1"/>
        <v>1.05</v>
      </c>
      <c r="G10" s="122">
        <v>158.58099999999999</v>
      </c>
      <c r="H10" s="123">
        <v>6.883</v>
      </c>
      <c r="I10" s="123">
        <v>165.464</v>
      </c>
      <c r="J10" s="121">
        <f t="shared" si="0"/>
        <v>1.04</v>
      </c>
      <c r="K10" s="122">
        <v>165.17099999999999</v>
      </c>
      <c r="L10" s="123">
        <v>8.1470000000000002</v>
      </c>
      <c r="M10" s="123">
        <v>173.31800000000001</v>
      </c>
      <c r="N10" s="121">
        <f t="shared" si="2"/>
        <v>1.05</v>
      </c>
    </row>
    <row r="11" spans="1:14" x14ac:dyDescent="0.25">
      <c r="A11" s="15">
        <v>13</v>
      </c>
      <c r="B11" s="67" t="s">
        <v>42</v>
      </c>
      <c r="C11" s="120">
        <v>40.576000000000001</v>
      </c>
      <c r="D11" s="120">
        <v>1.913</v>
      </c>
      <c r="E11" s="120">
        <v>42.488999999999997</v>
      </c>
      <c r="F11" s="121">
        <f t="shared" si="1"/>
        <v>1.05</v>
      </c>
      <c r="G11" s="122">
        <v>38.557000000000002</v>
      </c>
      <c r="H11" s="123">
        <v>1.8420000000000001</v>
      </c>
      <c r="I11" s="123">
        <v>40.399000000000001</v>
      </c>
      <c r="J11" s="121">
        <f t="shared" si="0"/>
        <v>1.05</v>
      </c>
      <c r="K11" s="122">
        <v>45.521000000000001</v>
      </c>
      <c r="L11" s="123">
        <v>3.7759999999999998</v>
      </c>
      <c r="M11" s="123">
        <v>49.296999999999997</v>
      </c>
      <c r="N11" s="121">
        <f t="shared" si="2"/>
        <v>1.08</v>
      </c>
    </row>
    <row r="12" spans="1:14" x14ac:dyDescent="0.25">
      <c r="A12" s="15">
        <v>14</v>
      </c>
      <c r="B12" s="68" t="s">
        <v>43</v>
      </c>
      <c r="C12" s="125">
        <v>100.554</v>
      </c>
      <c r="D12" s="125">
        <v>5.6449999999999996</v>
      </c>
      <c r="E12" s="125">
        <v>106.199</v>
      </c>
      <c r="F12" s="126">
        <f t="shared" si="1"/>
        <v>1.06</v>
      </c>
      <c r="G12" s="122">
        <v>103.346</v>
      </c>
      <c r="H12" s="123">
        <v>6.4960000000000004</v>
      </c>
      <c r="I12" s="123">
        <v>109.842</v>
      </c>
      <c r="J12" s="121">
        <f t="shared" si="0"/>
        <v>1.06</v>
      </c>
      <c r="K12" s="122">
        <v>106.74</v>
      </c>
      <c r="L12" s="123">
        <v>6.9240000000000004</v>
      </c>
      <c r="M12" s="123">
        <v>113.664</v>
      </c>
      <c r="N12" s="121">
        <f t="shared" si="2"/>
        <v>1.06</v>
      </c>
    </row>
    <row r="13" spans="1:14" x14ac:dyDescent="0.25">
      <c r="A13" s="69"/>
      <c r="B13" s="70" t="s">
        <v>45</v>
      </c>
      <c r="C13" s="71">
        <v>2926.8789999999999</v>
      </c>
      <c r="D13" s="72">
        <v>140.48099999999999</v>
      </c>
      <c r="E13" s="71">
        <v>3067.36</v>
      </c>
      <c r="F13" s="73">
        <f t="shared" si="1"/>
        <v>1.05</v>
      </c>
      <c r="G13" s="74">
        <f>SUM(G3:G12)</f>
        <v>3015.1019999999999</v>
      </c>
      <c r="H13" s="75">
        <f>SUM(H3:H12)</f>
        <v>146.44200000000004</v>
      </c>
      <c r="I13" s="75">
        <f>SUM(I3:I12)</f>
        <v>3161.5439999999999</v>
      </c>
      <c r="J13" s="76">
        <f t="shared" si="0"/>
        <v>1.05</v>
      </c>
      <c r="K13" s="74">
        <f>SUM(K3:K12)</f>
        <v>3043.0199999999995</v>
      </c>
      <c r="L13" s="75">
        <f>SUM(L3:L12)</f>
        <v>148.74200000000002</v>
      </c>
      <c r="M13" s="75">
        <f>SUM(M3:M12)</f>
        <v>3191.7620000000006</v>
      </c>
      <c r="N13" s="76">
        <f t="shared" si="2"/>
        <v>1.05</v>
      </c>
    </row>
    <row r="14" spans="1:14" x14ac:dyDescent="0.25">
      <c r="B14" s="119" t="s">
        <v>57</v>
      </c>
    </row>
    <row r="16" spans="1:14" x14ac:dyDescent="0.25">
      <c r="G16" s="65"/>
      <c r="H16" s="65"/>
      <c r="I16" s="65"/>
      <c r="K16" s="65"/>
      <c r="L16" s="65"/>
      <c r="M16" s="65"/>
    </row>
    <row r="17" spans="7:13" x14ac:dyDescent="0.25">
      <c r="G17" s="65"/>
      <c r="H17" s="65"/>
      <c r="I17" s="65"/>
      <c r="K17" s="65"/>
      <c r="L17" s="65"/>
      <c r="M17" s="65"/>
    </row>
    <row r="18" spans="7:13" x14ac:dyDescent="0.25">
      <c r="G18" s="65"/>
      <c r="H18" s="65"/>
      <c r="I18" s="65"/>
      <c r="K18" s="65"/>
      <c r="L18" s="65"/>
      <c r="M18" s="65"/>
    </row>
    <row r="19" spans="7:13" x14ac:dyDescent="0.25">
      <c r="G19" s="65"/>
      <c r="H19" s="65"/>
      <c r="I19" s="65"/>
      <c r="K19" s="65"/>
      <c r="L19" s="65"/>
      <c r="M19" s="65"/>
    </row>
    <row r="20" spans="7:13" x14ac:dyDescent="0.25">
      <c r="G20" s="65"/>
      <c r="H20" s="65"/>
      <c r="I20" s="65"/>
      <c r="K20" s="65"/>
      <c r="L20" s="65"/>
      <c r="M20" s="65"/>
    </row>
    <row r="21" spans="7:13" x14ac:dyDescent="0.25">
      <c r="G21" s="65"/>
      <c r="H21" s="65"/>
      <c r="I21" s="65"/>
      <c r="K21" s="65"/>
      <c r="L21" s="65"/>
      <c r="M21" s="65"/>
    </row>
    <row r="22" spans="7:13" x14ac:dyDescent="0.25">
      <c r="G22" s="65"/>
      <c r="H22" s="65"/>
      <c r="I22" s="65"/>
      <c r="K22" s="65"/>
      <c r="L22" s="65"/>
      <c r="M22" s="65"/>
    </row>
    <row r="23" spans="7:13" x14ac:dyDescent="0.25">
      <c r="G23" s="65"/>
      <c r="H23" s="65"/>
      <c r="I23" s="65"/>
      <c r="K23" s="65"/>
      <c r="L23" s="65"/>
      <c r="M23" s="65"/>
    </row>
    <row r="24" spans="7:13" x14ac:dyDescent="0.25">
      <c r="G24" s="65"/>
      <c r="H24" s="65"/>
      <c r="I24" s="65"/>
      <c r="K24" s="65"/>
      <c r="L24" s="65"/>
      <c r="M24" s="65"/>
    </row>
    <row r="25" spans="7:13" x14ac:dyDescent="0.25">
      <c r="G25" s="65"/>
      <c r="H25" s="65"/>
      <c r="I25" s="65"/>
      <c r="K25" s="65"/>
      <c r="L25" s="65"/>
      <c r="M25" s="65"/>
    </row>
  </sheetData>
  <mergeCells count="3">
    <mergeCell ref="C1:F1"/>
    <mergeCell ref="G1:J1"/>
    <mergeCell ref="K1:N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21"/>
  <sheetViews>
    <sheetView workbookViewId="0">
      <selection activeCell="B14" sqref="B14"/>
    </sheetView>
  </sheetViews>
  <sheetFormatPr defaultRowHeight="15" x14ac:dyDescent="0.25"/>
  <cols>
    <col min="1" max="1" width="5.42578125" customWidth="1"/>
    <col min="2" max="2" width="22.42578125" customWidth="1"/>
    <col min="3" max="3" width="12.5703125" customWidth="1"/>
    <col min="4" max="4" width="8.85546875" style="34"/>
    <col min="12" max="12" width="8.85546875" style="23"/>
  </cols>
  <sheetData>
    <row r="1" spans="1:18" x14ac:dyDescent="0.25">
      <c r="A1" s="110" t="s">
        <v>0</v>
      </c>
      <c r="B1" s="66" t="s">
        <v>4</v>
      </c>
      <c r="C1" s="35">
        <v>2000</v>
      </c>
      <c r="D1" s="35">
        <v>2005</v>
      </c>
      <c r="E1" s="35">
        <v>2010</v>
      </c>
      <c r="F1" s="35">
        <v>2011</v>
      </c>
      <c r="G1" s="35">
        <v>2012</v>
      </c>
      <c r="H1" s="35">
        <v>2013</v>
      </c>
      <c r="I1" s="35">
        <v>2014</v>
      </c>
      <c r="J1" s="37">
        <v>2015</v>
      </c>
      <c r="K1" s="36">
        <v>2016</v>
      </c>
      <c r="L1" s="37">
        <v>2017</v>
      </c>
      <c r="M1" s="11"/>
      <c r="N1" s="11"/>
      <c r="O1" s="11"/>
      <c r="P1" s="10"/>
      <c r="Q1" s="10"/>
      <c r="R1" s="12"/>
    </row>
    <row r="2" spans="1:18" x14ac:dyDescent="0.25">
      <c r="A2" s="15">
        <v>1</v>
      </c>
      <c r="B2" s="15" t="s">
        <v>22</v>
      </c>
      <c r="C2" s="15">
        <v>12.76</v>
      </c>
      <c r="D2" s="15">
        <v>18.004999999999999</v>
      </c>
      <c r="E2" s="4">
        <v>18.975999999999999</v>
      </c>
      <c r="F2" s="15">
        <v>10.785</v>
      </c>
      <c r="G2" s="15">
        <v>11.409000000000001</v>
      </c>
      <c r="H2" s="15">
        <v>9.0960000000000001</v>
      </c>
      <c r="I2" s="15">
        <v>9.1020000000000003</v>
      </c>
      <c r="J2" s="55">
        <f t="shared" ref="J2:J5" si="0">+I2</f>
        <v>9.1020000000000003</v>
      </c>
      <c r="K2" s="56">
        <v>8.8510000000000009</v>
      </c>
      <c r="L2" s="55">
        <f t="shared" ref="L2" si="1">+K2</f>
        <v>8.8510000000000009</v>
      </c>
    </row>
    <row r="3" spans="1:18" x14ac:dyDescent="0.25">
      <c r="A3" s="15">
        <v>2</v>
      </c>
      <c r="B3" s="15" t="s">
        <v>36</v>
      </c>
      <c r="C3" s="15">
        <v>15.795999999999999</v>
      </c>
      <c r="D3" s="15">
        <v>17.742000000000001</v>
      </c>
      <c r="E3" s="15">
        <v>9.0860000000000003</v>
      </c>
      <c r="F3" s="15">
        <v>12.507</v>
      </c>
      <c r="G3" s="15">
        <v>12.852</v>
      </c>
      <c r="H3" s="15">
        <v>13.491</v>
      </c>
      <c r="I3" s="15">
        <v>10.503</v>
      </c>
      <c r="J3" s="55">
        <f t="shared" si="0"/>
        <v>10.503</v>
      </c>
      <c r="K3" s="57">
        <v>10.282999999999999</v>
      </c>
      <c r="L3" s="55">
        <f t="shared" ref="L3" si="2">+K3</f>
        <v>10.282999999999999</v>
      </c>
    </row>
    <row r="4" spans="1:18" x14ac:dyDescent="0.25">
      <c r="A4" s="15">
        <v>3</v>
      </c>
      <c r="B4" s="15" t="s">
        <v>55</v>
      </c>
      <c r="C4" s="15">
        <v>0</v>
      </c>
      <c r="D4" s="111">
        <v>0</v>
      </c>
      <c r="E4" s="15">
        <v>0</v>
      </c>
      <c r="F4" s="15">
        <v>0</v>
      </c>
      <c r="G4" s="15">
        <v>1.2E-2</v>
      </c>
      <c r="H4" s="15">
        <v>8.0000000000000002E-3</v>
      </c>
      <c r="I4" s="15">
        <v>3.2000000000000001E-2</v>
      </c>
      <c r="J4" s="55">
        <f t="shared" si="0"/>
        <v>3.2000000000000001E-2</v>
      </c>
      <c r="K4" s="58">
        <v>0.05</v>
      </c>
      <c r="L4" s="59">
        <f t="shared" ref="L4" si="3">+K4</f>
        <v>0.05</v>
      </c>
    </row>
    <row r="5" spans="1:18" x14ac:dyDescent="0.25">
      <c r="A5" s="15">
        <v>4</v>
      </c>
      <c r="B5" s="15" t="s">
        <v>37</v>
      </c>
      <c r="C5" s="15">
        <v>2.726</v>
      </c>
      <c r="D5" s="15">
        <v>4.0960000000000001</v>
      </c>
      <c r="E5" s="15">
        <v>3.8809999999999998</v>
      </c>
      <c r="F5" s="15">
        <v>3.1030000000000002</v>
      </c>
      <c r="G5" s="15">
        <v>3.3919999999999999</v>
      </c>
      <c r="H5" s="15">
        <v>4.6139999999999999</v>
      </c>
      <c r="I5" s="15">
        <v>5.0129999999999999</v>
      </c>
      <c r="J5" s="55">
        <f t="shared" si="0"/>
        <v>5.0129999999999999</v>
      </c>
      <c r="K5" s="57">
        <v>4.4569999999999999</v>
      </c>
      <c r="L5" s="55">
        <f t="shared" ref="L5" si="4">+K5</f>
        <v>4.4569999999999999</v>
      </c>
    </row>
    <row r="6" spans="1:18" x14ac:dyDescent="0.25">
      <c r="A6" s="15">
        <v>5</v>
      </c>
      <c r="B6" s="15" t="s">
        <v>38</v>
      </c>
      <c r="C6" s="15">
        <v>8.3230000000000004</v>
      </c>
      <c r="D6" s="15">
        <v>8.4179999999999993</v>
      </c>
      <c r="E6" s="15">
        <v>7.4550000000000001</v>
      </c>
      <c r="F6" s="15">
        <v>4.5609999999999999</v>
      </c>
      <c r="G6" s="15">
        <v>4.72</v>
      </c>
      <c r="H6" s="15">
        <v>4.6849999999999996</v>
      </c>
      <c r="I6" s="15">
        <v>4.4029999999999996</v>
      </c>
      <c r="J6" s="55">
        <f t="shared" ref="J6:L6" si="5">+I6</f>
        <v>4.4029999999999996</v>
      </c>
      <c r="K6" s="57">
        <v>4.274</v>
      </c>
      <c r="L6" s="55">
        <f t="shared" si="5"/>
        <v>4.274</v>
      </c>
    </row>
    <row r="7" spans="1:18" x14ac:dyDescent="0.25">
      <c r="A7" s="15">
        <v>6</v>
      </c>
      <c r="B7" s="15" t="s">
        <v>39</v>
      </c>
      <c r="C7" s="15">
        <v>4.117</v>
      </c>
      <c r="D7" s="15">
        <v>4.3369999999999997</v>
      </c>
      <c r="E7" s="15">
        <v>6.8070000000000004</v>
      </c>
      <c r="F7" s="15">
        <v>3.7730000000000001</v>
      </c>
      <c r="G7" s="15">
        <v>4.0490000000000004</v>
      </c>
      <c r="H7" s="15">
        <v>4.0609999999999999</v>
      </c>
      <c r="I7" s="15">
        <v>4.1260000000000003</v>
      </c>
      <c r="J7" s="55">
        <f t="shared" ref="J7:L8" si="6">+I7</f>
        <v>4.1260000000000003</v>
      </c>
      <c r="K7" s="57">
        <v>4.4829999999999997</v>
      </c>
      <c r="L7" s="55">
        <f t="shared" si="6"/>
        <v>4.4829999999999997</v>
      </c>
    </row>
    <row r="8" spans="1:18" s="34" customFormat="1" x14ac:dyDescent="0.25">
      <c r="A8" s="15">
        <v>7</v>
      </c>
      <c r="B8" s="15" t="s">
        <v>53</v>
      </c>
      <c r="C8" s="15">
        <v>0</v>
      </c>
      <c r="D8" s="15">
        <v>0</v>
      </c>
      <c r="E8" s="15">
        <v>0</v>
      </c>
      <c r="F8" s="15">
        <v>0</v>
      </c>
      <c r="G8" s="15">
        <v>0</v>
      </c>
      <c r="H8" s="15">
        <v>0</v>
      </c>
      <c r="I8" s="15">
        <v>0</v>
      </c>
      <c r="J8" s="55">
        <f t="shared" si="6"/>
        <v>0</v>
      </c>
      <c r="K8" s="60"/>
      <c r="L8" s="55">
        <f t="shared" si="6"/>
        <v>0</v>
      </c>
    </row>
    <row r="9" spans="1:18" x14ac:dyDescent="0.25">
      <c r="A9" s="15">
        <v>8</v>
      </c>
      <c r="B9" s="15" t="s">
        <v>54</v>
      </c>
      <c r="C9" s="15">
        <v>0</v>
      </c>
      <c r="D9" s="15">
        <v>0</v>
      </c>
      <c r="E9" s="15">
        <v>0</v>
      </c>
      <c r="F9" s="15">
        <v>0</v>
      </c>
      <c r="G9" s="15">
        <v>0</v>
      </c>
      <c r="H9" s="15">
        <v>0</v>
      </c>
      <c r="I9" s="15">
        <v>0</v>
      </c>
      <c r="J9" s="55">
        <f t="shared" ref="J9:L9" si="7">+I9</f>
        <v>0</v>
      </c>
      <c r="K9" s="60"/>
      <c r="L9" s="55">
        <f t="shared" si="7"/>
        <v>0</v>
      </c>
    </row>
    <row r="10" spans="1:18" s="34" customFormat="1" x14ac:dyDescent="0.25">
      <c r="A10" s="15">
        <v>9</v>
      </c>
      <c r="B10" s="15" t="s">
        <v>40</v>
      </c>
      <c r="C10" s="15">
        <v>0</v>
      </c>
      <c r="D10" s="15">
        <v>0</v>
      </c>
      <c r="E10" s="15">
        <v>0</v>
      </c>
      <c r="F10" s="15">
        <v>0</v>
      </c>
      <c r="G10" s="15">
        <v>0</v>
      </c>
      <c r="H10" s="15">
        <v>0</v>
      </c>
      <c r="I10" s="15">
        <v>0</v>
      </c>
      <c r="J10" s="55">
        <f t="shared" ref="J10" si="8">+I10</f>
        <v>0</v>
      </c>
      <c r="K10" s="60"/>
      <c r="L10" s="55">
        <f t="shared" ref="L10" si="9">+K10</f>
        <v>0</v>
      </c>
    </row>
    <row r="11" spans="1:18" x14ac:dyDescent="0.25">
      <c r="A11" s="15">
        <v>10</v>
      </c>
      <c r="B11" s="61" t="s">
        <v>41</v>
      </c>
      <c r="C11" s="15">
        <v>6.6520000000000001</v>
      </c>
      <c r="D11" s="61">
        <v>11.987</v>
      </c>
      <c r="E11" s="61">
        <v>6.266</v>
      </c>
      <c r="F11" s="61">
        <v>6.7370000000000001</v>
      </c>
      <c r="G11" s="61">
        <v>7.444</v>
      </c>
      <c r="H11" s="61">
        <v>7.9189999999999996</v>
      </c>
      <c r="I11" s="61">
        <v>7.4649999999999999</v>
      </c>
      <c r="J11" s="55">
        <f t="shared" ref="J11:L13" si="10">+I11</f>
        <v>7.4649999999999999</v>
      </c>
      <c r="K11" s="57">
        <v>7.5819999999999999</v>
      </c>
      <c r="L11" s="55">
        <f t="shared" si="10"/>
        <v>7.5819999999999999</v>
      </c>
    </row>
    <row r="12" spans="1:18" s="34" customFormat="1" x14ac:dyDescent="0.25">
      <c r="A12" s="23">
        <v>11</v>
      </c>
      <c r="B12" s="23" t="s">
        <v>58</v>
      </c>
      <c r="C12" s="15">
        <v>0</v>
      </c>
      <c r="D12" s="15">
        <v>0</v>
      </c>
      <c r="E12" s="15">
        <v>0</v>
      </c>
      <c r="F12" s="15">
        <v>0</v>
      </c>
      <c r="G12" s="15">
        <v>0</v>
      </c>
      <c r="H12" s="15">
        <v>0</v>
      </c>
      <c r="I12" s="15">
        <v>0</v>
      </c>
      <c r="J12" s="55">
        <f t="shared" si="10"/>
        <v>0</v>
      </c>
      <c r="K12" s="60"/>
      <c r="L12" s="55">
        <f t="shared" si="10"/>
        <v>0</v>
      </c>
    </row>
    <row r="13" spans="1:18" s="34" customFormat="1" x14ac:dyDescent="0.25">
      <c r="A13" s="24">
        <v>12</v>
      </c>
      <c r="B13" s="24" t="s">
        <v>59</v>
      </c>
      <c r="C13" s="15">
        <v>0</v>
      </c>
      <c r="D13" s="15">
        <v>0</v>
      </c>
      <c r="E13" s="15">
        <v>0</v>
      </c>
      <c r="F13" s="15">
        <v>0</v>
      </c>
      <c r="G13" s="15">
        <v>0</v>
      </c>
      <c r="H13" s="15">
        <v>0</v>
      </c>
      <c r="I13" s="15">
        <v>0</v>
      </c>
      <c r="J13" s="55">
        <f t="shared" si="10"/>
        <v>0</v>
      </c>
      <c r="K13" s="60"/>
      <c r="L13" s="55">
        <f t="shared" si="10"/>
        <v>0</v>
      </c>
    </row>
    <row r="14" spans="1:18" x14ac:dyDescent="0.25">
      <c r="A14" s="15">
        <v>13</v>
      </c>
      <c r="B14" s="15" t="s">
        <v>42</v>
      </c>
      <c r="C14" s="15">
        <v>0.28999999999999998</v>
      </c>
      <c r="D14" s="15">
        <v>0.49299999999999999</v>
      </c>
      <c r="E14" s="15">
        <v>1E-3</v>
      </c>
      <c r="F14" s="15">
        <v>0.90300000000000002</v>
      </c>
      <c r="G14" s="15">
        <v>0.84799999999999998</v>
      </c>
      <c r="H14" s="15">
        <v>0.71599999999999997</v>
      </c>
      <c r="I14" s="15">
        <v>0.73699999999999999</v>
      </c>
      <c r="J14" s="55">
        <f t="shared" ref="J14:L14" si="11">+I14</f>
        <v>0.73699999999999999</v>
      </c>
      <c r="K14" s="62">
        <v>0.69499999999999995</v>
      </c>
      <c r="L14" s="55">
        <f t="shared" si="11"/>
        <v>0.69499999999999995</v>
      </c>
    </row>
    <row r="15" spans="1:18" x14ac:dyDescent="0.25">
      <c r="A15" s="63">
        <v>14</v>
      </c>
      <c r="B15" s="63" t="s">
        <v>43</v>
      </c>
      <c r="C15" s="63">
        <v>1.482</v>
      </c>
      <c r="D15" s="63">
        <v>1.5449999999999999</v>
      </c>
      <c r="E15" s="63">
        <v>1.39</v>
      </c>
      <c r="F15" s="63">
        <v>1.2390000000000001</v>
      </c>
      <c r="G15" s="63">
        <v>0.96</v>
      </c>
      <c r="H15" s="63">
        <v>0.98699999999999999</v>
      </c>
      <c r="I15" s="63">
        <v>0.95799999999999996</v>
      </c>
      <c r="J15" s="64">
        <f t="shared" ref="J15:L15" si="12">+I15</f>
        <v>0.95799999999999996</v>
      </c>
      <c r="K15" s="43">
        <v>1.0449999999999999</v>
      </c>
      <c r="L15" s="64">
        <f t="shared" si="12"/>
        <v>1.0449999999999999</v>
      </c>
    </row>
    <row r="16" spans="1:18" x14ac:dyDescent="0.25">
      <c r="A16" s="15"/>
      <c r="B16" s="15" t="s">
        <v>45</v>
      </c>
      <c r="C16" s="15">
        <f>SUM(C2:C15)</f>
        <v>52.145999999999994</v>
      </c>
      <c r="D16" s="15">
        <f>SUM(D2:D15)</f>
        <v>66.62299999999999</v>
      </c>
      <c r="E16" s="15">
        <v>45.283000000000001</v>
      </c>
      <c r="F16" s="15">
        <v>43.607999999999997</v>
      </c>
      <c r="G16" s="15">
        <v>45.686</v>
      </c>
      <c r="H16" s="15">
        <v>45.576999999999998</v>
      </c>
      <c r="I16" s="15">
        <v>42.338999999999999</v>
      </c>
      <c r="J16" s="55">
        <f t="shared" ref="J16:L16" si="13">+I16</f>
        <v>42.338999999999999</v>
      </c>
      <c r="K16" s="65">
        <f>SUM(K2:K15)</f>
        <v>41.720000000000006</v>
      </c>
      <c r="L16" s="59">
        <f t="shared" si="13"/>
        <v>41.720000000000006</v>
      </c>
    </row>
    <row r="19" spans="11:12" x14ac:dyDescent="0.25">
      <c r="K19" s="17"/>
      <c r="L19" s="24"/>
    </row>
    <row r="21" spans="11:12" x14ac:dyDescent="0.25">
      <c r="K21" s="6"/>
      <c r="L21" s="25"/>
    </row>
  </sheetData>
  <sortState ref="A2:Q15">
    <sortCondition ref="A15"/>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35"/>
  <sheetViews>
    <sheetView tabSelected="1" workbookViewId="0">
      <selection activeCell="H21" sqref="H21"/>
    </sheetView>
  </sheetViews>
  <sheetFormatPr defaultColWidth="8.85546875" defaultRowHeight="15" x14ac:dyDescent="0.25"/>
  <cols>
    <col min="1" max="1" width="8.85546875" style="15"/>
    <col min="2" max="2" width="17.28515625" style="15" bestFit="1" customWidth="1"/>
    <col min="3" max="4" width="10.5703125" style="15" bestFit="1" customWidth="1"/>
    <col min="5" max="5" width="12.7109375" style="15" customWidth="1"/>
    <col min="6" max="6" width="12.85546875" style="15" customWidth="1"/>
    <col min="7" max="7" width="12.7109375" style="15" customWidth="1"/>
    <col min="8" max="8" width="12.140625" style="15" customWidth="1"/>
    <col min="9" max="9" width="11.5703125" style="15" customWidth="1"/>
    <col min="10" max="10" width="11.28515625" style="15" customWidth="1"/>
    <col min="11" max="11" width="14" style="15" customWidth="1"/>
    <col min="12" max="12" width="12.42578125" style="15" customWidth="1"/>
    <col min="13" max="13" width="10.5703125" style="15" customWidth="1"/>
    <col min="14" max="16384" width="8.85546875" style="15"/>
  </cols>
  <sheetData>
    <row r="1" spans="1:14" x14ac:dyDescent="0.25">
      <c r="A1" s="110" t="s">
        <v>0</v>
      </c>
      <c r="B1" s="53" t="s">
        <v>4</v>
      </c>
      <c r="C1" s="54">
        <v>2000</v>
      </c>
      <c r="D1" s="54">
        <v>2005</v>
      </c>
      <c r="E1" s="51">
        <v>2010</v>
      </c>
      <c r="F1" s="35">
        <v>2011</v>
      </c>
      <c r="G1" s="35">
        <v>2012</v>
      </c>
      <c r="H1" s="35">
        <v>2013</v>
      </c>
      <c r="I1" s="35">
        <v>2014</v>
      </c>
      <c r="J1" s="39">
        <v>2015</v>
      </c>
      <c r="K1" s="7">
        <v>2016</v>
      </c>
      <c r="L1" s="7">
        <v>2017</v>
      </c>
    </row>
    <row r="2" spans="1:14" x14ac:dyDescent="0.25">
      <c r="A2" s="23">
        <v>1</v>
      </c>
      <c r="B2" s="23" t="s">
        <v>8</v>
      </c>
      <c r="C2" s="13">
        <f>+QCEW!F3*'CES Adjustment'!C13*'Self-Employment '!$F3+Military!C2</f>
        <v>682.44018614000004</v>
      </c>
      <c r="D2" s="13">
        <f>+QCEW!F3*'CES Adjustment'!D13*'Self-Employment '!$F3+Military!D2</f>
        <v>687.68518614000004</v>
      </c>
      <c r="E2" s="131">
        <f>+QCEW!H3*'CES Adjustment'!E13*'Self-Employment '!$F3+Military!E2</f>
        <v>752.32816993999995</v>
      </c>
      <c r="F2" s="13">
        <f>+QCEW!I3*'CES Adjustment'!F13*'Self-Employment '!$F3+Military!F2</f>
        <v>759.03642378999996</v>
      </c>
      <c r="G2" s="13">
        <f>+QCEW!J3*'CES Adjustment'!G13*'Self-Employment '!$F3+Military!G2</f>
        <v>768.40548120000005</v>
      </c>
      <c r="H2" s="13">
        <f>+QCEW!K3*'CES Adjustment'!H13*'Self-Employment '!$F3+Military!H2</f>
        <v>779.71203729999991</v>
      </c>
      <c r="I2" s="13">
        <f>+QCEW!L3*'CES Adjustment'!I13*'Self-Employment '!$F3+Military!I2</f>
        <v>785.12204250999991</v>
      </c>
      <c r="J2" s="129">
        <f>+QCEW!M3*'CES Adjustment'!J13*'Self-Employment '!$J3+Military!J2</f>
        <v>808.73539456000003</v>
      </c>
      <c r="K2" s="13">
        <f>+QCEW!N3*'CES Adjustment'!K13*'Self-Employment '!$N3+Military!K2</f>
        <v>823.30475439999987</v>
      </c>
      <c r="L2" s="13">
        <f>+QCEW!O3*'CES Adjustment'!L13*'Self-Employment '!$N3+Military!L2</f>
        <v>831.01070199999992</v>
      </c>
      <c r="M2" s="33"/>
      <c r="N2" s="31"/>
    </row>
    <row r="3" spans="1:14" x14ac:dyDescent="0.25">
      <c r="A3" s="23">
        <v>2</v>
      </c>
      <c r="B3" s="23" t="s">
        <v>36</v>
      </c>
      <c r="C3" s="13">
        <f>+QCEW!F4*'CES Adjustment'!C16*'Self-Employment '!$F4+Military!C3</f>
        <v>177.80732443999997</v>
      </c>
      <c r="D3" s="13">
        <f>+QCEW!F4*'CES Adjustment'!D16*'Self-Employment '!$F4+Military!D3</f>
        <v>187.57680891999999</v>
      </c>
      <c r="E3" s="131">
        <f>+QCEW!H4*'CES Adjustment'!E16*'Self-Employment '!$F4+Military!E3</f>
        <v>184.18554165</v>
      </c>
      <c r="F3" s="13">
        <f>+QCEW!I4*'CES Adjustment'!F16*'Self-Employment '!$F4+Military!F3</f>
        <v>193.62549084999998</v>
      </c>
      <c r="G3" s="13">
        <f>+QCEW!J4*'CES Adjustment'!G16*'Self-Employment '!$F4+Military!G3</f>
        <v>191.96799472000001</v>
      </c>
      <c r="H3" s="13">
        <f>+QCEW!K4*'CES Adjustment'!H16*'Self-Employment '!$F4+Military!H3</f>
        <v>192.15608132</v>
      </c>
      <c r="I3" s="13">
        <f>+QCEW!L4*'CES Adjustment'!I16*'Self-Employment '!$F4+Military!I3</f>
        <v>189.00048383999996</v>
      </c>
      <c r="J3" s="129">
        <f>+QCEW!M4*'CES Adjustment'!J16*'Self-Employment '!$J4+Military!J3</f>
        <v>197.13081696</v>
      </c>
      <c r="K3" s="13">
        <f>+QCEW!N4*'CES Adjustment'!K16*'Self-Employment '!$N4+Military!K3</f>
        <v>201.05453471999999</v>
      </c>
      <c r="L3" s="13">
        <f>+QCEW!O4*'CES Adjustment'!L16*'Self-Employment '!$N4+Military!L3</f>
        <v>206.91809840000002</v>
      </c>
    </row>
    <row r="4" spans="1:14" x14ac:dyDescent="0.25">
      <c r="A4" s="23">
        <v>3</v>
      </c>
      <c r="B4" s="23" t="s">
        <v>55</v>
      </c>
      <c r="C4" s="13">
        <f>+QCEW!F5*'CES Adjustment'!C16*'Self-Employment '!$F5+Military!C4</f>
        <v>95.907680400000004</v>
      </c>
      <c r="D4" s="13">
        <f>+QCEW!F5*'CES Adjustment'!D16*'Self-Employment '!$F5+Military!D4</f>
        <v>100.5390372</v>
      </c>
      <c r="E4" s="131">
        <f>+QCEW!H5*'CES Adjustment'!E16*'Self-Employment '!$F5+Military!E4</f>
        <v>105.27894299999998</v>
      </c>
      <c r="F4" s="13">
        <f>+QCEW!I5*'CES Adjustment'!F16*'Self-Employment '!$F5+Military!F4</f>
        <v>103.76473799999999</v>
      </c>
      <c r="G4" s="13">
        <f>+QCEW!J5*'CES Adjustment'!G16*'Self-Employment '!$F5+Military!G4</f>
        <v>105.29299680000001</v>
      </c>
      <c r="H4" s="13">
        <f>+QCEW!K5*'CES Adjustment'!H16*'Self-Employment '!$F5+Military!H4</f>
        <v>105.06927064999999</v>
      </c>
      <c r="I4" s="13">
        <f>+QCEW!L5*'CES Adjustment'!I16*'Self-Employment '!$F5+Military!I4</f>
        <v>105.00904489999999</v>
      </c>
      <c r="J4" s="129">
        <f>+QCEW!M5*'CES Adjustment'!J16*'Self-Employment '!$J5+Military!J4</f>
        <v>106.6381976</v>
      </c>
      <c r="K4" s="13">
        <f>+QCEW!N5*'CES Adjustment'!K16*'Self-Employment '!$N5+Military!K4</f>
        <v>104.74990439999999</v>
      </c>
      <c r="L4" s="13">
        <f>+QCEW!O5*'CES Adjustment'!L16*'Self-Employment '!$N5+Military!L4</f>
        <v>104.40949680000001</v>
      </c>
    </row>
    <row r="5" spans="1:14" x14ac:dyDescent="0.25">
      <c r="A5" s="23">
        <v>4</v>
      </c>
      <c r="B5" s="23" t="s">
        <v>37</v>
      </c>
      <c r="C5" s="13">
        <f>+QCEW!F6*'CES Adjustment'!C14*'Self-Employment '!$F6+Military!C5</f>
        <v>494.30597775999996</v>
      </c>
      <c r="D5" s="13">
        <f>+QCEW!F6*'CES Adjustment'!D14*'Self-Employment '!$F6+Military!D5</f>
        <v>491.4096134400001</v>
      </c>
      <c r="E5" s="131">
        <f>+QCEW!H6*'CES Adjustment'!E14*'Self-Employment '!$F6+Military!E5</f>
        <v>494.29603034000002</v>
      </c>
      <c r="F5" s="13">
        <f>+QCEW!I6*'CES Adjustment'!F14*'Self-Employment '!$F6+Military!F5</f>
        <v>499.93074944</v>
      </c>
      <c r="G5" s="13">
        <f>+QCEW!J6*'CES Adjustment'!G14*'Self-Employment '!$F6+Military!G5</f>
        <v>501.92889343999997</v>
      </c>
      <c r="H5" s="13">
        <f>+QCEW!K6*'CES Adjustment'!H14*'Self-Employment '!$F6+Military!H5</f>
        <v>505.62827244000005</v>
      </c>
      <c r="I5" s="13">
        <f>+QCEW!L6*'CES Adjustment'!I14*'Self-Employment '!$F6+Military!I5</f>
        <v>510.40798320000005</v>
      </c>
      <c r="J5" s="129">
        <f>+QCEW!M6*'CES Adjustment'!J14*'Self-Employment '!$J6+Military!J5</f>
        <v>517.51412498000002</v>
      </c>
      <c r="K5" s="13">
        <f>+QCEW!N6*'CES Adjustment'!K14*'Self-Employment '!$N6+Military!K5</f>
        <v>515.44241578000003</v>
      </c>
      <c r="L5" s="13">
        <f>+QCEW!O6*'CES Adjustment'!L14*'Self-Employment '!$N6+Military!L5</f>
        <v>520.87781912000003</v>
      </c>
    </row>
    <row r="6" spans="1:14" x14ac:dyDescent="0.25">
      <c r="A6" s="23">
        <v>5</v>
      </c>
      <c r="B6" s="23" t="s">
        <v>38</v>
      </c>
      <c r="C6" s="13">
        <f>+QCEW!F7*'CES Adjustment'!C15*'Self-Employment '!$F7+Military!C6</f>
        <v>349.98186579999998</v>
      </c>
      <c r="D6" s="13">
        <f>+QCEW!F7*'CES Adjustment'!D15*'Self-Employment '!$F7+Military!D6</f>
        <v>344.34540300000003</v>
      </c>
      <c r="E6" s="131">
        <f>+QCEW!H7*'CES Adjustment'!E15*'Self-Employment '!$F7+Military!E6</f>
        <v>344.11408080000001</v>
      </c>
      <c r="F6" s="13">
        <f>+QCEW!I7*'CES Adjustment'!F15*'Self-Employment '!$F7+Military!F6</f>
        <v>340.43709579999995</v>
      </c>
      <c r="G6" s="13">
        <f>+QCEW!J7*'CES Adjustment'!G15*'Self-Employment '!$F7+Military!G6</f>
        <v>342.16970140000006</v>
      </c>
      <c r="H6" s="13">
        <f>+QCEW!K7*'CES Adjustment'!H15*'Self-Employment '!$F7+Military!H6</f>
        <v>344.24484335000005</v>
      </c>
      <c r="I6" s="13">
        <f>+QCEW!L7*'CES Adjustment'!I15*'Self-Employment '!$F7+Military!I6</f>
        <v>348.02201000000002</v>
      </c>
      <c r="J6" s="129">
        <f>+QCEW!M7*'CES Adjustment'!J15*'Self-Employment '!$J7+Military!J6</f>
        <v>351.88380185000005</v>
      </c>
      <c r="K6" s="13">
        <f>+QCEW!N7*'CES Adjustment'!K15*'Self-Employment '!$N7+Military!K6</f>
        <v>362.81239832000006</v>
      </c>
      <c r="L6" s="13">
        <f>+QCEW!O7*'CES Adjustment'!L15*'Self-Employment '!$N7+Military!L6</f>
        <v>371.08690142</v>
      </c>
    </row>
    <row r="7" spans="1:14" x14ac:dyDescent="0.25">
      <c r="A7" s="23">
        <v>6</v>
      </c>
      <c r="B7" s="23" t="s">
        <v>39</v>
      </c>
      <c r="C7" s="13">
        <f>+QCEW!F8*'CES Adjustment'!C16*'Self-Employment '!$F8+Military!C7</f>
        <v>565.36250019999989</v>
      </c>
      <c r="D7" s="13">
        <f>+QCEW!F8*'CES Adjustment'!D16*'Self-Employment '!$F8+Military!D7</f>
        <v>592.6848986</v>
      </c>
      <c r="E7" s="129">
        <f>+QCEW!H8*'CES Adjustment'!E16*'Self-Employment '!$F8+Military!E7</f>
        <v>636.13583475000007</v>
      </c>
      <c r="F7" s="13">
        <f>+QCEW!I8*'CES Adjustment'!F16*'Self-Employment '!$F8+Military!F7</f>
        <v>641.40692000000001</v>
      </c>
      <c r="G7" s="13">
        <f>+QCEW!J8*'CES Adjustment'!G16*'Self-Employment '!$F8+Military!G7</f>
        <v>654.44421049999994</v>
      </c>
      <c r="H7" s="13">
        <f>+QCEW!K8*'CES Adjustment'!H16*'Self-Employment '!$F8+Military!H7</f>
        <v>651.64400389999992</v>
      </c>
      <c r="I7" s="13">
        <f>+QCEW!L8*'CES Adjustment'!I16*'Self-Employment '!$F8+Military!I7</f>
        <v>644.8932953499999</v>
      </c>
      <c r="J7" s="129">
        <f>+QCEW!M8*'CES Adjustment'!J16*'Self-Employment '!$J8+Military!J7</f>
        <v>653.61502900000005</v>
      </c>
      <c r="K7" s="13">
        <f>+QCEW!N8*'CES Adjustment'!K16*'Self-Employment '!$N8+Military!K7</f>
        <v>667.69144764999987</v>
      </c>
      <c r="L7" s="13">
        <f>+QCEW!O8*'CES Adjustment'!L16*'Self-Employment '!$N8+Military!L7</f>
        <v>680.33903050000004</v>
      </c>
    </row>
    <row r="8" spans="1:14" x14ac:dyDescent="0.25">
      <c r="A8" s="23">
        <v>7</v>
      </c>
      <c r="B8" s="23" t="s">
        <v>53</v>
      </c>
      <c r="C8" s="13">
        <f>+QCEW!F9*'CES Adjustment'!C16*'Self-Employment '!$F8</f>
        <v>17.528941500000002</v>
      </c>
      <c r="D8" s="13">
        <f>+QCEW!F9*'CES Adjustment'!D16*'Self-Employment '!$F8</f>
        <v>18.375409500000004</v>
      </c>
      <c r="E8" s="129">
        <f>+QCEW!H9*'CES Adjustment'!E16*'Self-Employment '!$F8</f>
        <v>21.810038250000002</v>
      </c>
      <c r="F8" s="13">
        <f>+QCEW!I9*'CES Adjustment'!F16*'Self-Employment '!$F8</f>
        <v>21.406250249999999</v>
      </c>
      <c r="G8" s="13">
        <f>+QCEW!J9*'CES Adjustment'!G16*'Self-Employment '!$F8</f>
        <v>21.73270995</v>
      </c>
      <c r="H8" s="13">
        <f>+QCEW!K9*'CES Adjustment'!H16*'Self-Employment '!$F8</f>
        <v>21.5081895</v>
      </c>
      <c r="I8" s="13">
        <f>+QCEW!L9*'CES Adjustment'!I16*'Self-Employment '!$F8</f>
        <v>21.741501600000003</v>
      </c>
      <c r="J8" s="129">
        <f>+QCEW!M9*'CES Adjustment'!J16*'Self-Employment '!$J8</f>
        <v>21.654798900000003</v>
      </c>
      <c r="K8" s="13">
        <f>+QCEW!N9*'CES Adjustment'!K16*'Self-Employment '!$N8</f>
        <v>21.41983935</v>
      </c>
      <c r="L8" s="13">
        <f>+QCEW!O9*'CES Adjustment'!L16*'Self-Employment '!$N8+Military!L8</f>
        <v>21.553224000000004</v>
      </c>
    </row>
    <row r="9" spans="1:14" x14ac:dyDescent="0.25">
      <c r="A9" s="23">
        <v>8</v>
      </c>
      <c r="B9" s="23" t="s">
        <v>54</v>
      </c>
      <c r="C9" s="13">
        <f>QCEW!F10*'CES Adjustment'!C16*'Self-Employment '!$F8</f>
        <v>15.151392900000001</v>
      </c>
      <c r="D9" s="13">
        <f>QCEW!F10*'CES Adjustment'!D16*'Self-Employment '!$F8</f>
        <v>15.883049700000001</v>
      </c>
      <c r="E9" s="129">
        <f>QCEW!H10*'CES Adjustment'!E16*'Self-Employment '!$F8</f>
        <v>13.60041375</v>
      </c>
      <c r="F9" s="13">
        <f>+QCEW!I10*'CES Adjustment'!F16*'Self-Employment '!$F8</f>
        <v>12.852089249999999</v>
      </c>
      <c r="G9" s="13">
        <f>+QCEW!J10*'CES Adjustment'!G16*'Self-Employment '!$F8</f>
        <v>12.33624</v>
      </c>
      <c r="H9" s="13">
        <f>+QCEW!K10*'CES Adjustment'!H16*'Self-Employment '!$F8</f>
        <v>11.173443750000001</v>
      </c>
      <c r="I9" s="13">
        <f>+QCEW!L10*'CES Adjustment'!I16*'Self-Employment '!$F8</f>
        <v>12.197530799999999</v>
      </c>
      <c r="J9" s="129">
        <f>+QCEW!M10*'CES Adjustment'!J16*'Self-Employment '!$J8</f>
        <v>12.776851500000001</v>
      </c>
      <c r="K9" s="13">
        <f>+QCEW!N10*'CES Adjustment'!K16*'Self-Employment '!$N8</f>
        <v>13.03549905</v>
      </c>
      <c r="L9" s="13">
        <f>+QCEW!O10*'CES Adjustment'!L16*'Self-Employment '!$N8+Military!L9</f>
        <v>13.578621000000002</v>
      </c>
    </row>
    <row r="10" spans="1:14" x14ac:dyDescent="0.25">
      <c r="A10" s="23">
        <v>9</v>
      </c>
      <c r="B10" s="23" t="s">
        <v>40</v>
      </c>
      <c r="C10" s="13">
        <f>+QCEW!F11*'CES Adjustment'!C16*'Self-Employment '!$F9</f>
        <v>91.187025300000002</v>
      </c>
      <c r="D10" s="13">
        <f>+QCEW!F11*'CES Adjustment'!D16*'Self-Employment '!$F9</f>
        <v>95.590422900000007</v>
      </c>
      <c r="E10" s="129">
        <f>+QCEW!H11*'CES Adjustment'!E16*'Self-Employment '!$F9</f>
        <v>145.21006500000001</v>
      </c>
      <c r="F10" s="13">
        <f>+QCEW!I11*'CES Adjustment'!F16*'Self-Employment '!$F9</f>
        <v>150.79945649999999</v>
      </c>
      <c r="G10" s="13">
        <f>+QCEW!J11*'CES Adjustment'!G16*'Self-Employment '!$F9</f>
        <v>155.57871105000001</v>
      </c>
      <c r="H10" s="13">
        <f>+QCEW!K11*'CES Adjustment'!H16*'Self-Employment '!$F9</f>
        <v>161.51337090000001</v>
      </c>
      <c r="I10" s="13">
        <f>+QCEW!L11*'CES Adjustment'!I16*'Self-Employment '!$F9</f>
        <v>164.29185045</v>
      </c>
      <c r="J10" s="129">
        <f>+QCEW!M11*'CES Adjustment'!J16*'Self-Employment '!$J9</f>
        <v>172.6806144</v>
      </c>
      <c r="K10" s="13">
        <f>+QCEW!N11*'CES Adjustment'!K16*'Self-Employment '!$N9</f>
        <v>176.27785032</v>
      </c>
      <c r="L10" s="13">
        <f>+QCEW!O11*'CES Adjustment'!L16*'Self-Employment '!$N9+Military!L10</f>
        <v>182.98771920000002</v>
      </c>
    </row>
    <row r="11" spans="1:14" x14ac:dyDescent="0.25">
      <c r="A11" s="23">
        <v>10</v>
      </c>
      <c r="B11" s="24" t="s">
        <v>41</v>
      </c>
      <c r="C11" s="13">
        <f>+QCEW!F12*'CES Adjustment'!C16*'Self-Employment '!$F10+Military!C11</f>
        <v>87.991715800000009</v>
      </c>
      <c r="D11" s="13">
        <f>+QCEW!F12*'CES Adjustment'!D16*'Self-Employment '!$F10+Military!D11</f>
        <v>97.2545894</v>
      </c>
      <c r="E11" s="129">
        <f>+QCEW!H12*'CES Adjustment'!E16*'Self-Employment '!$F10+Military!E11</f>
        <v>120.24503825000001</v>
      </c>
      <c r="F11" s="13">
        <f>+QCEW!I12*'CES Adjustment'!F16*'Self-Employment '!$F10+Military!F11</f>
        <v>125.39032324999999</v>
      </c>
      <c r="G11" s="13">
        <f>+QCEW!J12*'CES Adjustment'!G16*'Self-Employment '!$F10+Military!G11</f>
        <v>131.8571833</v>
      </c>
      <c r="H11" s="13">
        <f>+QCEW!K12*'CES Adjustment'!H16*'Self-Employment '!$F10+Military!H11</f>
        <v>136.64258975000001</v>
      </c>
      <c r="I11" s="13">
        <f>+QCEW!L12*'CES Adjustment'!I16*'Self-Employment '!$F10+Military!I11</f>
        <v>139.54926595000001</v>
      </c>
      <c r="J11" s="129">
        <f>+QCEW!M12*'CES Adjustment'!J16*'Self-Employment '!$J10+Military!J11</f>
        <v>141.86188912</v>
      </c>
      <c r="K11" s="13">
        <f>+QCEW!N12*'CES Adjustment'!K16*'Self-Employment '!$N10+Military!K11</f>
        <v>148.26757615</v>
      </c>
      <c r="L11" s="13">
        <f>+QCEW!O12*'CES Adjustment'!L16*'Self-Employment '!$N10+Military!L11</f>
        <v>151.25180950000001</v>
      </c>
    </row>
    <row r="12" spans="1:14" x14ac:dyDescent="0.25">
      <c r="A12" s="23">
        <v>11</v>
      </c>
      <c r="B12" s="23" t="s">
        <v>58</v>
      </c>
      <c r="C12" s="13">
        <f>+QCEW!F13*'CES Adjustment'!C16*'Self-Employment '!$F10</f>
        <v>20.738319000000004</v>
      </c>
      <c r="D12" s="13">
        <f>+QCEW!F13*'CES Adjustment'!D16*'Self-Employment '!$F10</f>
        <v>21.739767000000004</v>
      </c>
      <c r="E12" s="129">
        <f>+QCEW!H13*'CES Adjustment'!E16*'Self-Employment '!$F10</f>
        <v>26.052006749999997</v>
      </c>
      <c r="F12" s="13">
        <f>+QCEW!I13*'CES Adjustment'!F16*'Self-Employment '!$F10</f>
        <v>26.573200500000002</v>
      </c>
      <c r="G12" s="13">
        <f>+QCEW!J13*'CES Adjustment'!G16*'Self-Employment '!$F10</f>
        <v>26.706858149999999</v>
      </c>
      <c r="H12" s="13">
        <f>+QCEW!K13*'CES Adjustment'!H16*'Self-Employment '!$F10</f>
        <v>25.344129300000002</v>
      </c>
      <c r="I12" s="13">
        <f>+QCEW!L13*'CES Adjustment'!I16*'Self-Employment '!$F10</f>
        <v>25.421104800000002</v>
      </c>
      <c r="J12" s="129">
        <f>+QCEW!M13*'CES Adjustment'!J16*'Self-Employment '!$J10</f>
        <v>24.960659360000001</v>
      </c>
      <c r="K12" s="13">
        <f>+QCEW!N13*'CES Adjustment'!K16*'Self-Employment '!$N10</f>
        <v>25.200925049999999</v>
      </c>
      <c r="L12" s="13">
        <f>+QCEW!O13*'CES Adjustment'!L16*'Self-Employment '!$N10+Military!L12</f>
        <v>25.0911255</v>
      </c>
    </row>
    <row r="13" spans="1:14" x14ac:dyDescent="0.25">
      <c r="A13" s="24">
        <v>12</v>
      </c>
      <c r="B13" s="24" t="s">
        <v>59</v>
      </c>
      <c r="C13" s="13">
        <f>+QCEW!F14*'CES Adjustment'!C16*'Self-Employment '!$F10</f>
        <v>4.0829544000000002</v>
      </c>
      <c r="D13" s="13">
        <f>+QCEW!F14*'CES Adjustment'!D16*'Self-Employment '!$F10</f>
        <v>4.2801192000000006</v>
      </c>
      <c r="E13" s="129">
        <f>+QCEW!H14*'CES Adjustment'!E16*'Self-Employment '!$F10</f>
        <v>3.0986339999999997</v>
      </c>
      <c r="F13" s="13">
        <f>+QCEW!I14*'CES Adjustment'!F16*'Self-Employment '!$F10</f>
        <v>3.1842195000000002</v>
      </c>
      <c r="G13" s="13">
        <f>+QCEW!J14*'CES Adjustment'!G16*'Self-Employment '!$F10</f>
        <v>3.0102628500000002</v>
      </c>
      <c r="H13" s="13">
        <f>+QCEW!K14*'CES Adjustment'!H16*'Self-Employment '!$F10</f>
        <v>3.02703765</v>
      </c>
      <c r="I13" s="13">
        <f>+QCEW!L14*'CES Adjustment'!I16*'Self-Employment '!$F10</f>
        <v>3.1488912</v>
      </c>
      <c r="J13" s="129">
        <f>+QCEW!M14*'CES Adjustment'!J16*'Self-Employment '!$J10</f>
        <v>3.2709414400000001</v>
      </c>
      <c r="K13" s="13">
        <f>+QCEW!N14*'CES Adjustment'!K16*'Self-Employment '!$N10</f>
        <v>3.6563121000000001</v>
      </c>
      <c r="L13" s="13">
        <f>+QCEW!O14*'CES Adjustment'!L16*'Self-Employment '!$N10+Military!L13</f>
        <v>3.9311265000000004</v>
      </c>
    </row>
    <row r="14" spans="1:14" x14ac:dyDescent="0.25">
      <c r="A14" s="23">
        <v>13</v>
      </c>
      <c r="B14" s="23" t="s">
        <v>42</v>
      </c>
      <c r="C14" s="13">
        <f>+QCEW!F15*'CES Adjustment'!C15*'Self-Employment '!$F11+Military!C14</f>
        <v>40.960938349999999</v>
      </c>
      <c r="D14" s="13">
        <f>+QCEW!F15*'CES Adjustment'!D15*'Self-Employment '!$F11+Military!D14</f>
        <v>40.481667250000001</v>
      </c>
      <c r="E14" s="129">
        <f>+QCEW!H15*'CES Adjustment'!E15*'Self-Employment '!$F11+Military!E14</f>
        <v>45.412206400000002</v>
      </c>
      <c r="F14" s="13">
        <f>+QCEW!I15*'CES Adjustment'!F15*'Self-Employment '!$F11+Military!F14</f>
        <v>46.344940950000002</v>
      </c>
      <c r="G14" s="13">
        <f>+QCEW!J15*'CES Adjustment'!G15*'Self-Employment '!$F11+Military!G14</f>
        <v>46.530277549999994</v>
      </c>
      <c r="H14" s="13">
        <f>+QCEW!K15*'CES Adjustment'!H15*'Self-Employment '!$F11+Military!H14</f>
        <v>46.875781850000003</v>
      </c>
      <c r="I14" s="13">
        <f>+QCEW!L15*'CES Adjustment'!I15*'Self-Employment '!$F11+Military!I14</f>
        <v>47.486150000000009</v>
      </c>
      <c r="J14" s="129">
        <f>+QCEW!M15*'CES Adjustment'!J15*'Self-Employment '!$J11+Military!J14</f>
        <v>48.544170950000002</v>
      </c>
      <c r="K14" s="13">
        <f>+QCEW!N15*'CES Adjustment'!K15*'Self-Employment '!$N11+Military!K14</f>
        <v>50.942302400000003</v>
      </c>
      <c r="L14" s="13">
        <f>+QCEW!O15*'CES Adjustment'!L15*'Self-Employment '!$N11+Military!L14</f>
        <v>49.405827440000003</v>
      </c>
    </row>
    <row r="15" spans="1:14" x14ac:dyDescent="0.25">
      <c r="A15" s="25">
        <v>14</v>
      </c>
      <c r="B15" s="25" t="s">
        <v>43</v>
      </c>
      <c r="C15" s="14">
        <f>+QCEW!F16*'CES Adjustment'!C14*'Self-Employment '!$F12+Military!C15</f>
        <v>86.197786180000008</v>
      </c>
      <c r="D15" s="14">
        <f>+QCEW!F16*'CES Adjustment'!D14*'Self-Employment '!$F12+Military!D15</f>
        <v>85.525547920000008</v>
      </c>
      <c r="E15" s="130">
        <f>+QCEW!H16*'CES Adjustment'!E14*'Self-Employment '!$F12+Military!E15</f>
        <v>103.12608958</v>
      </c>
      <c r="F15" s="14">
        <f>+QCEW!I16*'CES Adjustment'!F14*'Self-Employment '!$F12+Military!F15</f>
        <v>101.77697264000001</v>
      </c>
      <c r="G15" s="14">
        <f>+QCEW!J16*'CES Adjustment'!G14*'Self-Employment '!$F12+Military!G15</f>
        <v>103.4127312</v>
      </c>
      <c r="H15" s="14">
        <f>+QCEW!K16*'CES Adjustment'!H14*'Self-Employment '!$F12+Military!H15</f>
        <v>106.08525164000001</v>
      </c>
      <c r="I15" s="14">
        <f>+QCEW!L16*'CES Adjustment'!I14*'Self-Employment '!$F12+Military!I15</f>
        <v>106.57515132</v>
      </c>
      <c r="J15" s="130">
        <f>+QCEW!M16*'CES Adjustment'!J14*'Self-Employment '!$J12+Military!J15</f>
        <v>109.4108188</v>
      </c>
      <c r="K15" s="14">
        <f>+QCEW!N16*'CES Adjustment'!K14*'Self-Employment '!$N12+Military!K15</f>
        <v>110.53802012</v>
      </c>
      <c r="L15" s="14">
        <f>+QCEW!O16*'CES Adjustment'!L14*'Self-Employment '!$N12+Military!L15</f>
        <v>111.79368340000001</v>
      </c>
    </row>
    <row r="16" spans="1:14" x14ac:dyDescent="0.25">
      <c r="B16" s="26" t="s">
        <v>45</v>
      </c>
      <c r="C16" s="27">
        <f>SUM(C2:C15)</f>
        <v>2729.6446081699996</v>
      </c>
      <c r="D16" s="27">
        <f>SUM(D2:D15)</f>
        <v>2783.3715201700002</v>
      </c>
      <c r="E16" s="27">
        <f>SUM(E2:E15)</f>
        <v>2994.8930924600004</v>
      </c>
      <c r="F16" s="27">
        <f t="shared" ref="F16:I16" si="0">SUM(F2:F15)</f>
        <v>3026.5288707200002</v>
      </c>
      <c r="G16" s="27">
        <f t="shared" si="0"/>
        <v>3065.3742521099998</v>
      </c>
      <c r="H16" s="27">
        <f t="shared" si="0"/>
        <v>3090.6243032999992</v>
      </c>
      <c r="I16" s="27">
        <f t="shared" si="0"/>
        <v>3102.8663059199998</v>
      </c>
      <c r="J16" s="27">
        <f t="shared" ref="J16:K16" si="1">SUM(J2:J15)</f>
        <v>3170.6781094200005</v>
      </c>
      <c r="K16" s="27">
        <f t="shared" si="1"/>
        <v>3224.3937798099996</v>
      </c>
      <c r="L16" s="27">
        <f t="shared" ref="L16" si="2">SUM(L2:L15)</f>
        <v>3274.2351847800005</v>
      </c>
      <c r="M16" s="32"/>
      <c r="N16" s="29"/>
    </row>
    <row r="18" spans="1:15" x14ac:dyDescent="0.25">
      <c r="D18"/>
      <c r="E18"/>
      <c r="F18"/>
      <c r="G18"/>
      <c r="H18"/>
      <c r="I18"/>
      <c r="J18"/>
      <c r="K18"/>
      <c r="L18"/>
    </row>
    <row r="19" spans="1:15" x14ac:dyDescent="0.25">
      <c r="A19"/>
      <c r="B19"/>
      <c r="C19"/>
      <c r="D19"/>
      <c r="E19"/>
      <c r="F19"/>
      <c r="G19"/>
      <c r="H19"/>
      <c r="I19"/>
      <c r="J19"/>
      <c r="K19"/>
      <c r="L19"/>
      <c r="M19"/>
      <c r="N19"/>
    </row>
    <row r="20" spans="1:15" x14ac:dyDescent="0.25">
      <c r="A20"/>
      <c r="B20"/>
      <c r="C20"/>
      <c r="D20"/>
      <c r="E20"/>
      <c r="F20"/>
      <c r="G20"/>
      <c r="H20"/>
      <c r="I20"/>
      <c r="J20"/>
      <c r="K20"/>
      <c r="L20"/>
      <c r="M20" s="34"/>
      <c r="N20" s="34"/>
      <c r="O20" s="34"/>
    </row>
    <row r="21" spans="1:15" x14ac:dyDescent="0.25">
      <c r="A21"/>
      <c r="B21"/>
      <c r="C21"/>
      <c r="D21"/>
      <c r="E21"/>
      <c r="F21"/>
      <c r="G21"/>
      <c r="H21"/>
      <c r="I21"/>
      <c r="J21"/>
      <c r="K21"/>
      <c r="L21"/>
      <c r="M21"/>
      <c r="N21"/>
    </row>
    <row r="22" spans="1:15" x14ac:dyDescent="0.25">
      <c r="A22"/>
      <c r="B22"/>
      <c r="C22"/>
      <c r="D22"/>
      <c r="E22"/>
      <c r="F22"/>
      <c r="G22"/>
      <c r="H22"/>
      <c r="I22"/>
      <c r="J22"/>
      <c r="K22"/>
      <c r="L22"/>
      <c r="M22"/>
      <c r="N22"/>
    </row>
    <row r="23" spans="1:15" x14ac:dyDescent="0.25">
      <c r="A23"/>
      <c r="B23"/>
      <c r="C23"/>
      <c r="D23"/>
      <c r="E23"/>
      <c r="F23"/>
      <c r="G23"/>
      <c r="H23"/>
      <c r="I23"/>
      <c r="J23"/>
      <c r="K23"/>
      <c r="L23"/>
      <c r="M23"/>
      <c r="N23"/>
    </row>
    <row r="24" spans="1:15" x14ac:dyDescent="0.25">
      <c r="A24"/>
      <c r="B24"/>
      <c r="C24"/>
      <c r="D24"/>
      <c r="E24"/>
      <c r="F24"/>
      <c r="G24"/>
      <c r="H24"/>
      <c r="I24"/>
      <c r="J24"/>
      <c r="K24"/>
      <c r="L24"/>
      <c r="M24"/>
      <c r="N24"/>
    </row>
    <row r="25" spans="1:15" x14ac:dyDescent="0.25">
      <c r="A25"/>
      <c r="B25"/>
      <c r="C25"/>
      <c r="D25"/>
      <c r="E25"/>
      <c r="F25"/>
      <c r="G25"/>
      <c r="H25"/>
      <c r="I25"/>
      <c r="J25"/>
      <c r="K25"/>
      <c r="L25"/>
      <c r="M25"/>
      <c r="N25"/>
    </row>
    <row r="26" spans="1:15" x14ac:dyDescent="0.25">
      <c r="A26"/>
      <c r="B26"/>
      <c r="C26"/>
      <c r="D26"/>
      <c r="E26"/>
      <c r="F26"/>
      <c r="G26"/>
      <c r="H26"/>
      <c r="I26"/>
      <c r="J26"/>
      <c r="K26"/>
      <c r="L26"/>
      <c r="M26"/>
      <c r="N26"/>
    </row>
    <row r="27" spans="1:15" x14ac:dyDescent="0.25">
      <c r="A27"/>
      <c r="B27"/>
      <c r="C27"/>
      <c r="D27"/>
      <c r="E27" s="42"/>
      <c r="F27" s="42"/>
      <c r="G27" s="42"/>
      <c r="H27" s="42"/>
      <c r="I27" s="42"/>
      <c r="J27" s="42"/>
      <c r="K27" s="42"/>
      <c r="L27" s="42"/>
      <c r="M27"/>
      <c r="N27"/>
    </row>
    <row r="28" spans="1:15" x14ac:dyDescent="0.25">
      <c r="A28"/>
      <c r="B28"/>
      <c r="C28"/>
      <c r="D28"/>
      <c r="E28" s="42"/>
      <c r="F28" s="42"/>
      <c r="G28" s="42"/>
      <c r="H28" s="42"/>
      <c r="I28" s="42"/>
      <c r="J28" s="42"/>
      <c r="K28" s="42"/>
      <c r="L28" s="42"/>
      <c r="M28"/>
      <c r="N28"/>
    </row>
    <row r="29" spans="1:15" x14ac:dyDescent="0.25">
      <c r="A29"/>
      <c r="B29"/>
      <c r="C29"/>
      <c r="D29"/>
      <c r="E29" s="42"/>
      <c r="F29" s="42"/>
      <c r="G29" s="42"/>
      <c r="H29" s="42"/>
      <c r="I29" s="42"/>
      <c r="J29" s="42"/>
      <c r="K29" s="42"/>
      <c r="L29" s="42"/>
      <c r="M29"/>
      <c r="N29"/>
    </row>
    <row r="30" spans="1:15" x14ac:dyDescent="0.25">
      <c r="A30"/>
      <c r="B30"/>
      <c r="C30"/>
      <c r="D30"/>
      <c r="E30" s="42"/>
      <c r="F30" s="42"/>
      <c r="G30" s="42"/>
      <c r="H30" s="42"/>
      <c r="I30" s="42"/>
      <c r="J30" s="42"/>
      <c r="K30" s="42"/>
      <c r="L30" s="42"/>
      <c r="M30"/>
      <c r="N30"/>
    </row>
    <row r="31" spans="1:15" x14ac:dyDescent="0.25">
      <c r="A31"/>
      <c r="B31"/>
      <c r="C31"/>
      <c r="D31"/>
      <c r="E31" s="42"/>
      <c r="F31" s="42"/>
      <c r="G31" s="42"/>
      <c r="H31" s="42"/>
      <c r="I31" s="42"/>
      <c r="J31" s="42"/>
      <c r="K31" s="42"/>
      <c r="L31" s="42"/>
      <c r="M31"/>
      <c r="N31"/>
    </row>
    <row r="32" spans="1:15" x14ac:dyDescent="0.25">
      <c r="A32"/>
      <c r="B32"/>
      <c r="C32"/>
      <c r="D32"/>
      <c r="E32" s="42"/>
      <c r="F32" s="42"/>
      <c r="G32" s="42"/>
      <c r="H32" s="42"/>
      <c r="I32" s="42"/>
      <c r="J32" s="42"/>
      <c r="K32" s="42"/>
      <c r="L32" s="42"/>
      <c r="M32"/>
      <c r="N32"/>
    </row>
    <row r="33" spans="1:14" x14ac:dyDescent="0.25">
      <c r="A33"/>
      <c r="B33"/>
      <c r="C33"/>
      <c r="D33"/>
      <c r="E33" s="42"/>
      <c r="F33" s="42"/>
      <c r="G33" s="42"/>
      <c r="H33" s="42"/>
      <c r="I33" s="42"/>
      <c r="J33" s="42"/>
      <c r="K33" s="42"/>
      <c r="L33" s="42"/>
      <c r="M33"/>
      <c r="N33"/>
    </row>
    <row r="34" spans="1:14" x14ac:dyDescent="0.25">
      <c r="A34"/>
      <c r="B34"/>
      <c r="C34"/>
      <c r="D34"/>
      <c r="E34" s="42"/>
      <c r="F34" s="42"/>
      <c r="G34" s="42"/>
      <c r="H34" s="42"/>
      <c r="I34" s="42"/>
      <c r="J34" s="42"/>
      <c r="K34" s="42"/>
      <c r="L34" s="42"/>
      <c r="M34"/>
      <c r="N34"/>
    </row>
    <row r="35" spans="1:14" x14ac:dyDescent="0.25">
      <c r="A35"/>
      <c r="B35"/>
      <c r="C35"/>
      <c r="D35"/>
      <c r="E35"/>
      <c r="F35"/>
      <c r="G35"/>
      <c r="H35"/>
      <c r="I35"/>
      <c r="J35"/>
      <c r="K35"/>
      <c r="L35"/>
      <c r="M35"/>
      <c r="N35"/>
    </row>
  </sheetData>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QCEW</vt:lpstr>
      <vt:lpstr>CES &amp; QCEW-Northern Virginia</vt:lpstr>
      <vt:lpstr>CES Adjustment</vt:lpstr>
      <vt:lpstr>Self-Employment </vt:lpstr>
      <vt:lpstr>Military</vt:lpstr>
      <vt:lpstr>Baseline Employment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nmccall</dc:creator>
  <cp:lastModifiedBy>Nicole McCall</cp:lastModifiedBy>
  <cp:lastPrinted>2015-11-02T21:33:30Z</cp:lastPrinted>
  <dcterms:created xsi:type="dcterms:W3CDTF">2015-09-17T21:02:44Z</dcterms:created>
  <dcterms:modified xsi:type="dcterms:W3CDTF">2018-07-09T16:35:51Z</dcterms:modified>
</cp:coreProperties>
</file>